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608" windowHeight="7476"/>
  </bookViews>
  <sheets>
    <sheet name="Formato 6b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7" l="1"/>
  <c r="F22" i="7"/>
  <c r="H32" i="7"/>
  <c r="G32" i="7"/>
  <c r="H59" i="7"/>
  <c r="G59" i="7"/>
  <c r="H17" i="7"/>
  <c r="G17" i="7"/>
  <c r="H44" i="7"/>
  <c r="G44" i="7"/>
  <c r="F17" i="7" l="1"/>
  <c r="D17" i="7"/>
  <c r="I32" i="7" l="1"/>
  <c r="F32" i="7"/>
  <c r="D32" i="7"/>
  <c r="I31" i="7"/>
  <c r="H31" i="7"/>
  <c r="G31" i="7"/>
  <c r="F31" i="7"/>
  <c r="D31" i="7"/>
  <c r="I29" i="7"/>
  <c r="H29" i="7"/>
  <c r="G29" i="7"/>
  <c r="F29" i="7"/>
  <c r="D29" i="7"/>
  <c r="I25" i="7"/>
  <c r="H25" i="7"/>
  <c r="G25" i="7"/>
  <c r="D52" i="7"/>
  <c r="D44" i="7"/>
  <c r="D25" i="7"/>
  <c r="F25" i="7"/>
  <c r="I24" i="7"/>
  <c r="H24" i="7"/>
  <c r="G24" i="7"/>
  <c r="F24" i="7"/>
  <c r="D24" i="7"/>
  <c r="I17" i="7"/>
  <c r="I16" i="7"/>
  <c r="H16" i="7"/>
  <c r="G16" i="7"/>
  <c r="F16" i="7"/>
  <c r="D16" i="7"/>
  <c r="I14" i="7"/>
  <c r="H14" i="7"/>
  <c r="G14" i="7"/>
  <c r="F14" i="7"/>
  <c r="D14" i="7"/>
  <c r="D59" i="7" l="1"/>
  <c r="F59" i="7" s="1"/>
  <c r="I59" i="7" s="1"/>
  <c r="F44" i="7"/>
  <c r="I44" i="7" s="1"/>
  <c r="I63" i="7"/>
  <c r="I62" i="7"/>
  <c r="I61" i="7"/>
  <c r="I60" i="7"/>
  <c r="I57" i="7"/>
  <c r="I55" i="7"/>
  <c r="I54" i="7"/>
  <c r="I53" i="7"/>
  <c r="I50" i="7"/>
  <c r="I49" i="7"/>
  <c r="I48" i="7"/>
  <c r="I47" i="7"/>
  <c r="I46" i="7"/>
  <c r="I45" i="7"/>
  <c r="I43" i="7"/>
  <c r="I41" i="7"/>
  <c r="I40" i="7"/>
  <c r="F63" i="7"/>
  <c r="F62" i="7"/>
  <c r="F61" i="7"/>
  <c r="F60" i="7"/>
  <c r="F58" i="7"/>
  <c r="I58" i="7" s="1"/>
  <c r="F57" i="7"/>
  <c r="F56" i="7"/>
  <c r="I56" i="7" s="1"/>
  <c r="F55" i="7"/>
  <c r="F54" i="7"/>
  <c r="F53" i="7"/>
  <c r="F52" i="7"/>
  <c r="I52" i="7" s="1"/>
  <c r="F51" i="7"/>
  <c r="I51" i="7" s="1"/>
  <c r="F50" i="7"/>
  <c r="F49" i="7"/>
  <c r="F48" i="7"/>
  <c r="F47" i="7"/>
  <c r="F46" i="7"/>
  <c r="F45" i="7"/>
  <c r="F43" i="7"/>
  <c r="F42" i="7"/>
  <c r="I42" i="7" s="1"/>
  <c r="F41" i="7"/>
  <c r="F40" i="7"/>
  <c r="G38" i="7"/>
  <c r="H11" i="7" l="1"/>
  <c r="G11" i="7"/>
  <c r="G65" i="7" s="1"/>
  <c r="E11" i="7"/>
  <c r="E65" i="7" s="1"/>
  <c r="D11" i="7"/>
  <c r="D41" i="7"/>
  <c r="D38" i="7"/>
  <c r="I38" i="7"/>
  <c r="H38" i="7"/>
  <c r="F38" i="7"/>
  <c r="E38" i="7"/>
  <c r="I11" i="7"/>
  <c r="F11" i="7"/>
  <c r="H65" i="7" l="1"/>
  <c r="F65" i="7"/>
  <c r="D65" i="7"/>
  <c r="I65" i="7"/>
</calcChain>
</file>

<file path=xl/sharedStrings.xml><?xml version="1.0" encoding="utf-8"?>
<sst xmlns="http://schemas.openxmlformats.org/spreadsheetml/2006/main" count="66" uniqueCount="42">
  <si>
    <t>Formato 6 b) Estado Analítico del Ejercicio del Presupuesto de Egresos Detallado - LDF</t>
  </si>
  <si>
    <t>(Clasificación Administrativa)</t>
  </si>
  <si>
    <t>Gobierno del Estado de México</t>
  </si>
  <si>
    <t>Estado Analítico del Ejercicio del Presupuesto de Egresos Detallado - LDF</t>
  </si>
  <si>
    <t>Clasificación Administrativa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</si>
  <si>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</si>
  <si>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</si>
  <si>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</si>
  <si>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</si>
  <si>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</si>
  <si>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</si>
  <si>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</si>
  <si>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</si>
  <si>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</si>
  <si>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(I=A+B+C+D+E+F+G+H+I+J+K+L+M+N+Ñ+O+P+Q+R+S+T+U+V+W)</t>
  </si>
  <si>
    <t>A. GUBERNATURA</t>
  </si>
  <si>
    <t>B. SECRETARÍA GENERAL DE GOBIERNO</t>
  </si>
  <si>
    <t>C.SECRETARÍA DE FINANZAS</t>
  </si>
  <si>
    <t>D. SECRETARÍA DEL TRABAJO</t>
  </si>
  <si>
    <t>E. SECRETARÍA DE EDUCACIÓN</t>
  </si>
  <si>
    <t>F. SECRETARÍA DE DESARROLLO AGROPECUARIO</t>
  </si>
  <si>
    <t>G. SECRETARÍA DE DESARROLLO ECONOMICO</t>
  </si>
  <si>
    <t>H. SECRETARÍA DE LA CONTRALORIA</t>
  </si>
  <si>
    <t>I. SECRETARÍA DEL MEDIO AMBIENTE</t>
  </si>
  <si>
    <t>J. PROCURADORIA GENERAL DE JUSTICIA</t>
  </si>
  <si>
    <t>K. COORDINACIÓN GENERAL DE COMUNICACIÓN SOCIAL</t>
  </si>
  <si>
    <t>L. SECRETARÍA DE DESARROLLO SOCIAL</t>
  </si>
  <si>
    <t>M. SECRETARÍA DE SALUD</t>
  </si>
  <si>
    <t>N. SECRETARÍA TÉCNICA DEL GABINETE</t>
  </si>
  <si>
    <t>Ñ. SECRETARÍA DE MOVILIDAD</t>
  </si>
  <si>
    <t>O SECRETARÍA DE DESARROLLO URBANO  Y METROPOLITANO</t>
  </si>
  <si>
    <t>P. SECRETARÍA DE TURISMO</t>
  </si>
  <si>
    <t>Q. CONSEJERIA JURIDICA DEL EJECUTIVO ESTATAL</t>
  </si>
  <si>
    <t>R. SECRETARÍA DE CULTURA</t>
  </si>
  <si>
    <t>S. SECRETARÍA DE INFRAESTRUCTURA</t>
  </si>
  <si>
    <t>T. TRIBUNAL DE LO CONTENCIOSO AEDMINISTRATIVO</t>
  </si>
  <si>
    <t>U. JUNTA LOCAL DE CONCILIACIÓN Y ARBITRAJE VALLE DE TOLUCA</t>
  </si>
  <si>
    <t>V. JUNTA LOCAL DE CONCILIACIÓN  Y ARBITRAJE DEL VALLE DE CUAUTITLAN TEXCOCO</t>
  </si>
  <si>
    <t>W.TRIBUNAL ESTATAL DE CONCILIACIÓN Y ARBITRAJE</t>
  </si>
  <si>
    <t>II. Gasto Etiquetado
(II=A+B+C+D+E+F+G+H+I+J+K+L+M+N+Ñ+O+P+Q+R+S+T+U+V+W)</t>
  </si>
  <si>
    <t>III. Total de Egresos (III = I + II)</t>
  </si>
  <si>
    <t>Del 1 de enero al 30 de junio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</si>
</sst>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0.0_ ;\-#,##0.0\ "/>
  </numFmts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5" xfId="0" applyFont="1" applyBorder="1"/>
    <xf numFmtId="0" fontId="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164" fontId="1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6" fillId="0" borderId="0" xfId="1" applyNumberFormat="1" applyFont="1"/>
    <xf numFmtId="43" fontId="3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164" fontId="6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3" fontId="7" fillId="0" borderId="0" xfId="1" applyFont="1" applyFill="1"/>
    <xf numFmtId="164" fontId="8" fillId="0" borderId="0" xfId="0" applyNumberFormat="1" applyFont="1" applyFill="1"/>
    <xf numFmtId="0" fontId="3" fillId="0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B1" zoomScale="130" zoomScaleNormal="130" workbookViewId="0">
      <selection activeCell="B1" sqref="B1:I1"/>
    </sheetView>
  </sheetViews>
  <sheetFormatPr baseColWidth="10" defaultColWidth="0" defaultRowHeight="13.8" zeroHeight="1" x14ac:dyDescent="0.25"/>
  <cols>
    <col min="1" max="2" width="2.6640625" style="1" customWidth="1"/>
    <col min="3" max="3" width="37.88671875" style="1" customWidth="1"/>
    <col min="4" max="4" width="18.6640625" style="1" customWidth="1"/>
    <col min="5" max="5" width="14" style="1" customWidth="1"/>
    <col min="6" max="6" width="13.44140625" style="1" customWidth="1"/>
    <col min="7" max="7" width="16.33203125" style="1" bestFit="1" customWidth="1"/>
    <col min="8" max="8" width="19" style="1" customWidth="1"/>
    <col min="9" max="9" width="13.33203125" style="1" customWidth="1"/>
    <col min="10" max="10" width="0.88671875" style="1" customWidth="1"/>
    <col min="11" max="16384" width="11.44140625" style="1" hidden="1"/>
  </cols>
  <sheetData>
    <row r="1" spans="2:10" x14ac:dyDescent="0.25">
      <c r="B1" s="38" t="s">
        <v>0</v>
      </c>
      <c r="C1" s="39"/>
      <c r="D1" s="39"/>
      <c r="E1" s="39"/>
      <c r="F1" s="39"/>
      <c r="G1" s="39"/>
      <c r="H1" s="39"/>
      <c r="I1" s="40"/>
    </row>
    <row r="2" spans="2:10" x14ac:dyDescent="0.25">
      <c r="B2" s="43" t="s">
        <v>1</v>
      </c>
      <c r="C2" s="44"/>
      <c r="D2" s="44"/>
      <c r="E2" s="44"/>
      <c r="F2" s="44"/>
      <c r="G2" s="44"/>
      <c r="H2" s="44"/>
      <c r="I2" s="45"/>
    </row>
    <row r="3" spans="2:10" ht="14.1" customHeight="1" x14ac:dyDescent="0.25">
      <c r="B3" s="48" t="s">
        <v>2</v>
      </c>
      <c r="C3" s="49"/>
      <c r="D3" s="49"/>
      <c r="E3" s="49"/>
      <c r="F3" s="49"/>
      <c r="G3" s="49"/>
      <c r="H3" s="49"/>
      <c r="I3" s="50"/>
    </row>
    <row r="4" spans="2:10" ht="14.1" customHeight="1" x14ac:dyDescent="0.25">
      <c r="B4" s="51" t="s">
        <v>3</v>
      </c>
      <c r="C4" s="52"/>
      <c r="D4" s="52"/>
      <c r="E4" s="52"/>
      <c r="F4" s="52"/>
      <c r="G4" s="52"/>
      <c r="H4" s="52"/>
      <c r="I4" s="53"/>
    </row>
    <row r="5" spans="2:10" ht="14.1" customHeight="1" x14ac:dyDescent="0.25">
      <c r="B5" s="51" t="s">
        <v>4</v>
      </c>
      <c r="C5" s="52"/>
      <c r="D5" s="52"/>
      <c r="E5" s="52"/>
      <c r="F5" s="52"/>
      <c r="G5" s="52"/>
      <c r="H5" s="52"/>
      <c r="I5" s="53"/>
    </row>
    <row r="6" spans="2:10" ht="14.1" customHeight="1" x14ac:dyDescent="0.2">
      <c r="B6" s="51" t="s">
        <v>41</v>
      </c>
      <c r="C6" s="52"/>
      <c r="D6" s="52"/>
      <c r="E6" s="52"/>
      <c r="F6" s="52"/>
      <c r="G6" s="52"/>
      <c r="H6" s="52"/>
      <c r="I6" s="53"/>
    </row>
    <row r="7" spans="2:10" ht="14.1" customHeight="1" x14ac:dyDescent="0.2">
      <c r="B7" s="28" t="s">
        <v>5</v>
      </c>
      <c r="C7" s="29"/>
      <c r="D7" s="29"/>
      <c r="E7" s="29"/>
      <c r="F7" s="29"/>
      <c r="G7" s="29"/>
      <c r="H7" s="29"/>
      <c r="I7" s="30"/>
    </row>
    <row r="8" spans="2:10" ht="15" customHeight="1" x14ac:dyDescent="0.25">
      <c r="B8" s="31" t="s">
        <v>6</v>
      </c>
      <c r="C8" s="31"/>
      <c r="D8" s="31" t="s">
        <v>7</v>
      </c>
      <c r="E8" s="31"/>
      <c r="F8" s="31"/>
      <c r="G8" s="31"/>
      <c r="H8" s="31"/>
      <c r="I8" s="31" t="s">
        <v>8</v>
      </c>
    </row>
    <row r="9" spans="2:10" ht="21" customHeight="1" x14ac:dyDescent="0.25">
      <c r="B9" s="31"/>
      <c r="C9" s="31"/>
      <c r="D9" s="21" t="s">
        <v>9</v>
      </c>
      <c r="E9" s="21" t="s">
        <v>10</v>
      </c>
      <c r="F9" s="21" t="s">
        <v>11</v>
      </c>
      <c r="G9" s="21" t="s">
        <v>12</v>
      </c>
      <c r="H9" s="21" t="s">
        <v>13</v>
      </c>
      <c r="I9" s="31"/>
    </row>
    <row r="10" spans="2:10" ht="8.1" customHeight="1" x14ac:dyDescent="0.2">
      <c r="B10" s="46"/>
      <c r="C10" s="47"/>
      <c r="D10" s="3"/>
      <c r="E10" s="3"/>
      <c r="F10" s="3"/>
      <c r="G10" s="3"/>
      <c r="H10" s="3"/>
      <c r="I10" s="3"/>
    </row>
    <row r="11" spans="2:10" ht="30" customHeight="1" x14ac:dyDescent="0.25">
      <c r="B11" s="36" t="s">
        <v>14</v>
      </c>
      <c r="C11" s="37"/>
      <c r="D11" s="10">
        <f>SUM(D13:D36)</f>
        <v>91163086.800000012</v>
      </c>
      <c r="E11" s="10">
        <f t="shared" ref="E11:I11" si="0">SUM(E13:E36)</f>
        <v>-2889809.6000000015</v>
      </c>
      <c r="F11" s="10">
        <f t="shared" si="0"/>
        <v>88273277.200000018</v>
      </c>
      <c r="G11" s="10">
        <f t="shared" si="0"/>
        <v>58549013.000000007</v>
      </c>
      <c r="H11" s="10">
        <f t="shared" si="0"/>
        <v>56168068.200000003</v>
      </c>
      <c r="I11" s="10">
        <f t="shared" si="0"/>
        <v>29724264.200000007</v>
      </c>
    </row>
    <row r="12" spans="2:10" ht="8.1" customHeight="1" x14ac:dyDescent="0.2">
      <c r="B12" s="36"/>
      <c r="C12" s="37"/>
      <c r="D12" s="11"/>
      <c r="E12" s="11"/>
      <c r="F12" s="11"/>
      <c r="G12" s="11"/>
      <c r="H12" s="11"/>
      <c r="I12" s="11"/>
    </row>
    <row r="13" spans="2:10" ht="14.25" x14ac:dyDescent="0.2">
      <c r="B13" s="2"/>
      <c r="C13" s="5" t="s">
        <v>15</v>
      </c>
      <c r="D13" s="12">
        <v>43759.1</v>
      </c>
      <c r="E13" s="12"/>
      <c r="F13" s="12">
        <v>43759.1</v>
      </c>
      <c r="G13" s="12">
        <v>11372.1</v>
      </c>
      <c r="H13" s="12">
        <v>11221.9</v>
      </c>
      <c r="I13" s="12">
        <v>32387</v>
      </c>
      <c r="J13" s="4"/>
    </row>
    <row r="14" spans="2:10" x14ac:dyDescent="0.25">
      <c r="B14" s="2"/>
      <c r="C14" s="5" t="s">
        <v>16</v>
      </c>
      <c r="D14" s="12">
        <f>13739711.8-6155958.6</f>
        <v>7583753.2000000011</v>
      </c>
      <c r="E14" s="12">
        <v>28217.700000000012</v>
      </c>
      <c r="F14" s="12">
        <f>+D14+E14</f>
        <v>7611970.9000000013</v>
      </c>
      <c r="G14" s="12">
        <f>6998987.8-194772.4</f>
        <v>6804215.3999999994</v>
      </c>
      <c r="H14" s="12">
        <f>6326032.4-194772.4</f>
        <v>6131260</v>
      </c>
      <c r="I14" s="12">
        <f>+F14-G14</f>
        <v>807755.50000000186</v>
      </c>
      <c r="J14" s="4"/>
    </row>
    <row r="15" spans="2:10" x14ac:dyDescent="0.25">
      <c r="B15" s="2"/>
      <c r="C15" s="5" t="s">
        <v>17</v>
      </c>
      <c r="D15" s="12">
        <v>11051951.6</v>
      </c>
      <c r="E15" s="12">
        <v>139125.70000000001</v>
      </c>
      <c r="F15" s="12">
        <v>11191077.299999999</v>
      </c>
      <c r="G15" s="12">
        <v>8752041.5</v>
      </c>
      <c r="H15" s="12">
        <v>8266646</v>
      </c>
      <c r="I15" s="12">
        <v>2439035.7999999989</v>
      </c>
      <c r="J15" s="4"/>
    </row>
    <row r="16" spans="2:10" x14ac:dyDescent="0.25">
      <c r="B16" s="2"/>
      <c r="C16" s="5" t="s">
        <v>18</v>
      </c>
      <c r="D16" s="12">
        <f>723432.9-235986.1</f>
        <v>487446.80000000005</v>
      </c>
      <c r="E16" s="12">
        <v>3774.2</v>
      </c>
      <c r="F16" s="12">
        <f>+D16+E16</f>
        <v>491221.00000000006</v>
      </c>
      <c r="G16" s="12">
        <f>245821.6-64217.4</f>
        <v>181604.2</v>
      </c>
      <c r="H16" s="12">
        <f>120521.6-64217.4</f>
        <v>56304.200000000004</v>
      </c>
      <c r="I16" s="12">
        <f>+F16-G16</f>
        <v>309616.80000000005</v>
      </c>
      <c r="J16" s="4"/>
    </row>
    <row r="17" spans="2:10" x14ac:dyDescent="0.25">
      <c r="B17" s="2"/>
      <c r="C17" s="5" t="s">
        <v>19</v>
      </c>
      <c r="D17" s="12">
        <f>78492170.7-41109128.8+3500000-7000000+5037177.5</f>
        <v>38920219.400000006</v>
      </c>
      <c r="E17" s="12">
        <v>259088.80000000008</v>
      </c>
      <c r="F17" s="12">
        <f>+D17+E17</f>
        <v>39179308.200000003</v>
      </c>
      <c r="G17" s="12">
        <f>40261792.8-20252486.6+1433667.1</f>
        <v>21442973.299999997</v>
      </c>
      <c r="H17" s="12">
        <f>39602472.8-20252486.6+1433667.1</f>
        <v>20783653.299999997</v>
      </c>
      <c r="I17" s="12">
        <f>+F17-G17</f>
        <v>17736334.900000006</v>
      </c>
      <c r="J17" s="4"/>
    </row>
    <row r="18" spans="2:10" x14ac:dyDescent="0.25">
      <c r="B18" s="2"/>
      <c r="C18" s="5" t="s">
        <v>20</v>
      </c>
      <c r="D18" s="12">
        <v>2309966.9</v>
      </c>
      <c r="E18" s="12">
        <v>234.40000000000003</v>
      </c>
      <c r="F18" s="12">
        <v>2310201.2999999998</v>
      </c>
      <c r="G18" s="12">
        <v>1694511.5</v>
      </c>
      <c r="H18" s="12">
        <v>1604101.7</v>
      </c>
      <c r="I18" s="12">
        <v>615689.79999999981</v>
      </c>
      <c r="J18" s="4"/>
    </row>
    <row r="19" spans="2:10" x14ac:dyDescent="0.25">
      <c r="B19" s="2"/>
      <c r="C19" s="5" t="s">
        <v>21</v>
      </c>
      <c r="D19" s="12">
        <v>683952.7</v>
      </c>
      <c r="E19" s="12">
        <v>21877</v>
      </c>
      <c r="F19" s="12">
        <v>705829.7</v>
      </c>
      <c r="G19" s="12">
        <v>174964.69999999998</v>
      </c>
      <c r="H19" s="12">
        <v>174954.19999999998</v>
      </c>
      <c r="I19" s="12">
        <v>530865</v>
      </c>
      <c r="J19" s="4"/>
    </row>
    <row r="20" spans="2:10" x14ac:dyDescent="0.25">
      <c r="B20" s="2"/>
      <c r="C20" s="5" t="s">
        <v>22</v>
      </c>
      <c r="D20" s="12">
        <v>328036.40000000002</v>
      </c>
      <c r="E20" s="12">
        <v>0</v>
      </c>
      <c r="F20" s="12">
        <v>328036.40000000002</v>
      </c>
      <c r="G20" s="12">
        <v>156002.00000000003</v>
      </c>
      <c r="H20" s="12">
        <v>152150.90000000002</v>
      </c>
      <c r="I20" s="12">
        <v>172034.4</v>
      </c>
      <c r="J20" s="4"/>
    </row>
    <row r="21" spans="2:10" x14ac:dyDescent="0.25">
      <c r="B21" s="2"/>
      <c r="C21" s="5" t="s">
        <v>23</v>
      </c>
      <c r="D21" s="12">
        <v>1641845.9</v>
      </c>
      <c r="E21" s="12">
        <v>52412.800000000003</v>
      </c>
      <c r="F21" s="12">
        <v>1694258.7</v>
      </c>
      <c r="G21" s="12">
        <v>954763.00000000012</v>
      </c>
      <c r="H21" s="12">
        <v>954761.20000000007</v>
      </c>
      <c r="I21" s="12">
        <v>739495.69999999984</v>
      </c>
      <c r="J21" s="4"/>
    </row>
    <row r="22" spans="2:10" ht="14.25" x14ac:dyDescent="0.2">
      <c r="B22" s="2"/>
      <c r="C22" s="5" t="s">
        <v>24</v>
      </c>
      <c r="D22" s="12">
        <v>3219691.8</v>
      </c>
      <c r="E22" s="12">
        <v>-3219691.8</v>
      </c>
      <c r="F22" s="12">
        <f>+D22+E22</f>
        <v>0</v>
      </c>
      <c r="G22" s="12">
        <v>0</v>
      </c>
      <c r="H22" s="12">
        <v>0</v>
      </c>
      <c r="I22" s="12">
        <f>+F22-G22</f>
        <v>0</v>
      </c>
      <c r="J22" s="4"/>
    </row>
    <row r="23" spans="2:10" x14ac:dyDescent="0.25">
      <c r="B23" s="2"/>
      <c r="C23" s="5" t="s">
        <v>25</v>
      </c>
      <c r="D23" s="12">
        <v>115040.6</v>
      </c>
      <c r="E23" s="12">
        <v>0</v>
      </c>
      <c r="F23" s="12">
        <v>115040.6</v>
      </c>
      <c r="G23" s="12">
        <v>41848.699999999997</v>
      </c>
      <c r="H23" s="12">
        <v>41848.699999999997</v>
      </c>
      <c r="I23" s="12">
        <v>73191.900000000009</v>
      </c>
      <c r="J23" s="4"/>
    </row>
    <row r="24" spans="2:10" x14ac:dyDescent="0.25">
      <c r="B24" s="2"/>
      <c r="C24" s="5" t="s">
        <v>26</v>
      </c>
      <c r="D24" s="12">
        <f>5209047.9-10045.4</f>
        <v>5199002.5</v>
      </c>
      <c r="E24" s="12">
        <v>0</v>
      </c>
      <c r="F24" s="12">
        <f>+D24+E24</f>
        <v>5199002.5</v>
      </c>
      <c r="G24" s="12">
        <f>2859634.1-10045.4</f>
        <v>2849588.7</v>
      </c>
      <c r="H24" s="12">
        <f>2859634.1-10045.4</f>
        <v>2849588.7</v>
      </c>
      <c r="I24" s="12">
        <f>+F24-G24</f>
        <v>2349413.7999999998</v>
      </c>
      <c r="J24" s="4"/>
    </row>
    <row r="25" spans="2:10" x14ac:dyDescent="0.25">
      <c r="B25" s="2"/>
      <c r="C25" s="5" t="s">
        <v>27</v>
      </c>
      <c r="D25" s="12">
        <f>26966741.4+3500000-29755242.7</f>
        <v>711498.69999999925</v>
      </c>
      <c r="E25" s="12">
        <v>-484752.00000000221</v>
      </c>
      <c r="F25" s="12">
        <f>+D25+E25</f>
        <v>226746.69999999704</v>
      </c>
      <c r="G25" s="12">
        <f>13093963.1-10428310.9</f>
        <v>2665652.1999999993</v>
      </c>
      <c r="H25" s="12">
        <f>12991950.2-10428310.9</f>
        <v>2563639.2999999989</v>
      </c>
      <c r="I25" s="12">
        <f>+F25-G25</f>
        <v>-2438905.5000000023</v>
      </c>
      <c r="J25" s="4"/>
    </row>
    <row r="26" spans="2:10" x14ac:dyDescent="0.25">
      <c r="B26" s="2"/>
      <c r="C26" s="5" t="s">
        <v>28</v>
      </c>
      <c r="D26" s="12">
        <v>48470</v>
      </c>
      <c r="E26" s="12">
        <v>60</v>
      </c>
      <c r="F26" s="12">
        <v>48530</v>
      </c>
      <c r="G26" s="12">
        <v>23044.3</v>
      </c>
      <c r="H26" s="12">
        <v>23044.3</v>
      </c>
      <c r="I26" s="12">
        <v>25485.7</v>
      </c>
      <c r="J26" s="4"/>
    </row>
    <row r="27" spans="2:10" x14ac:dyDescent="0.25">
      <c r="B27" s="2"/>
      <c r="C27" s="5" t="s">
        <v>29</v>
      </c>
      <c r="D27" s="12">
        <v>730725.1</v>
      </c>
      <c r="E27" s="12">
        <v>0</v>
      </c>
      <c r="F27" s="12">
        <v>730725.1</v>
      </c>
      <c r="G27" s="12">
        <v>332750.5</v>
      </c>
      <c r="H27" s="12">
        <v>332530.8</v>
      </c>
      <c r="I27" s="12">
        <v>397974.6</v>
      </c>
      <c r="J27" s="4"/>
    </row>
    <row r="28" spans="2:10" x14ac:dyDescent="0.25">
      <c r="B28" s="2"/>
      <c r="C28" s="5" t="s">
        <v>30</v>
      </c>
      <c r="D28" s="12">
        <v>884011.5</v>
      </c>
      <c r="E28" s="12">
        <v>0</v>
      </c>
      <c r="F28" s="12">
        <v>884011.5</v>
      </c>
      <c r="G28" s="12">
        <v>355863.5</v>
      </c>
      <c r="H28" s="12">
        <v>320763.8</v>
      </c>
      <c r="I28" s="12">
        <v>528148</v>
      </c>
      <c r="J28" s="4"/>
    </row>
    <row r="29" spans="2:10" x14ac:dyDescent="0.25">
      <c r="B29" s="2"/>
      <c r="C29" s="5" t="s">
        <v>31</v>
      </c>
      <c r="D29" s="12">
        <f>311681.8-3000</f>
        <v>308681.8</v>
      </c>
      <c r="E29" s="12">
        <v>5380</v>
      </c>
      <c r="F29" s="12">
        <f>+D29+E29</f>
        <v>314061.8</v>
      </c>
      <c r="G29" s="12">
        <f>81778-3000</f>
        <v>78778</v>
      </c>
      <c r="H29" s="12">
        <f>81778-3000</f>
        <v>78778</v>
      </c>
      <c r="I29" s="12">
        <f>+F29-G29</f>
        <v>235283.8</v>
      </c>
      <c r="J29" s="4"/>
    </row>
    <row r="30" spans="2:10" ht="14.25" x14ac:dyDescent="0.2">
      <c r="B30" s="2"/>
      <c r="C30" s="5" t="s">
        <v>32</v>
      </c>
      <c r="D30" s="12">
        <v>457701.8</v>
      </c>
      <c r="E30" s="12">
        <v>39201.599999999999</v>
      </c>
      <c r="F30" s="12">
        <v>496903.39999999997</v>
      </c>
      <c r="G30" s="12">
        <v>271335.59999999998</v>
      </c>
      <c r="H30" s="12">
        <v>249752.1</v>
      </c>
      <c r="I30" s="12">
        <v>225567.8</v>
      </c>
      <c r="J30" s="4"/>
    </row>
    <row r="31" spans="2:10" x14ac:dyDescent="0.25">
      <c r="B31" s="2"/>
      <c r="C31" s="5" t="s">
        <v>33</v>
      </c>
      <c r="D31" s="12">
        <f>2301932.5-43335</f>
        <v>2258597.5</v>
      </c>
      <c r="E31" s="12">
        <v>231539.69999999998</v>
      </c>
      <c r="F31" s="12">
        <f>+D31+E31</f>
        <v>2490137.2000000002</v>
      </c>
      <c r="G31" s="12">
        <f>810788.5-43335</f>
        <v>767453.5</v>
      </c>
      <c r="H31" s="12">
        <f>810788.5-43335</f>
        <v>767453.5</v>
      </c>
      <c r="I31" s="12">
        <f>+F31-G31</f>
        <v>1722683.7000000002</v>
      </c>
      <c r="J31" s="4"/>
    </row>
    <row r="32" spans="2:10" x14ac:dyDescent="0.25">
      <c r="B32" s="2"/>
      <c r="C32" s="5" t="s">
        <v>34</v>
      </c>
      <c r="D32" s="12">
        <f>14752532.1-875051.7</f>
        <v>13877480.4</v>
      </c>
      <c r="E32" s="12">
        <v>5086.2000000000025</v>
      </c>
      <c r="F32" s="12">
        <f>+D32+E32</f>
        <v>13882566.6</v>
      </c>
      <c r="G32" s="12">
        <f>11184727.3-875051.7+553399.5</f>
        <v>10863075.100000001</v>
      </c>
      <c r="H32" s="12">
        <f>11004101.8-875051.7+553399.5</f>
        <v>10682449.600000001</v>
      </c>
      <c r="I32" s="12">
        <f>+F32-G32</f>
        <v>3019491.4999999981</v>
      </c>
      <c r="J32" s="4"/>
    </row>
    <row r="33" spans="2:10" ht="14.25" x14ac:dyDescent="0.2">
      <c r="B33" s="2"/>
      <c r="C33" s="5" t="s">
        <v>35</v>
      </c>
      <c r="D33" s="12">
        <v>124962.6</v>
      </c>
      <c r="E33" s="12">
        <v>28636.1</v>
      </c>
      <c r="F33" s="12">
        <v>153598.70000000001</v>
      </c>
      <c r="G33" s="12">
        <v>52665.899999999994</v>
      </c>
      <c r="H33" s="12">
        <v>48656.7</v>
      </c>
      <c r="I33" s="12">
        <v>100932.80000000002</v>
      </c>
      <c r="J33" s="4"/>
    </row>
    <row r="34" spans="2:10" ht="24" customHeight="1" x14ac:dyDescent="0.25">
      <c r="B34" s="2"/>
      <c r="C34" s="5" t="s">
        <v>36</v>
      </c>
      <c r="D34" s="12">
        <v>51306.7</v>
      </c>
      <c r="E34" s="12">
        <v>0</v>
      </c>
      <c r="F34" s="12">
        <v>51306.7</v>
      </c>
      <c r="G34" s="12">
        <v>21271.599999999999</v>
      </c>
      <c r="H34" s="12">
        <v>21271.599999999999</v>
      </c>
      <c r="I34" s="12">
        <v>30035.1</v>
      </c>
      <c r="J34" s="4"/>
    </row>
    <row r="35" spans="2:10" ht="22.5" customHeight="1" x14ac:dyDescent="0.25">
      <c r="B35" s="2"/>
      <c r="C35" s="5" t="s">
        <v>37</v>
      </c>
      <c r="D35" s="12">
        <v>89479.9</v>
      </c>
      <c r="E35" s="12">
        <v>0</v>
      </c>
      <c r="F35" s="12">
        <v>89479.9</v>
      </c>
      <c r="G35" s="12">
        <v>38573.4</v>
      </c>
      <c r="H35" s="12">
        <v>38573.4</v>
      </c>
      <c r="I35" s="12">
        <v>50906.499999999993</v>
      </c>
      <c r="J35" s="4"/>
    </row>
    <row r="36" spans="2:10" x14ac:dyDescent="0.25">
      <c r="B36" s="2"/>
      <c r="C36" s="5" t="s">
        <v>38</v>
      </c>
      <c r="D36" s="12">
        <v>35503.9</v>
      </c>
      <c r="E36" s="12">
        <v>0</v>
      </c>
      <c r="F36" s="12">
        <v>35503.9</v>
      </c>
      <c r="G36" s="12">
        <v>14664.3</v>
      </c>
      <c r="H36" s="12">
        <v>14664.3</v>
      </c>
      <c r="I36" s="12">
        <v>20839.600000000002</v>
      </c>
      <c r="J36" s="4"/>
    </row>
    <row r="37" spans="2:10" ht="14.25" x14ac:dyDescent="0.2">
      <c r="B37" s="34"/>
      <c r="C37" s="35"/>
      <c r="D37" s="15"/>
      <c r="E37" s="15"/>
      <c r="F37" s="23"/>
      <c r="G37" s="15"/>
      <c r="H37" s="15"/>
      <c r="I37" s="23"/>
    </row>
    <row r="38" spans="2:10" ht="22.5" customHeight="1" x14ac:dyDescent="0.25">
      <c r="B38" s="41" t="s">
        <v>39</v>
      </c>
      <c r="C38" s="42"/>
      <c r="D38" s="22">
        <f>SUM(D40:D63)</f>
        <v>78187748.300000027</v>
      </c>
      <c r="E38" s="22">
        <f t="shared" ref="E38:I38" si="1">SUM(E40:E63)</f>
        <v>0</v>
      </c>
      <c r="F38" s="22">
        <f t="shared" si="1"/>
        <v>78187748.300000027</v>
      </c>
      <c r="G38" s="22">
        <f>SUM(G40:G63)</f>
        <v>29884152.800000001</v>
      </c>
      <c r="H38" s="22">
        <f t="shared" si="1"/>
        <v>29884152.800000001</v>
      </c>
      <c r="I38" s="22">
        <f t="shared" si="1"/>
        <v>48303595.500000015</v>
      </c>
    </row>
    <row r="39" spans="2:10" ht="8.1" customHeight="1" x14ac:dyDescent="0.2">
      <c r="B39" s="36"/>
      <c r="C39" s="37"/>
      <c r="D39" s="11"/>
      <c r="E39" s="11"/>
      <c r="F39" s="11"/>
      <c r="G39" s="11"/>
      <c r="H39" s="11"/>
      <c r="I39" s="11"/>
    </row>
    <row r="40" spans="2:10" ht="14.25" x14ac:dyDescent="0.2">
      <c r="B40" s="2"/>
      <c r="C40" s="5" t="s">
        <v>15</v>
      </c>
      <c r="D40" s="12">
        <v>0</v>
      </c>
      <c r="E40" s="12">
        <v>0</v>
      </c>
      <c r="F40" s="12">
        <f>+D40+E40</f>
        <v>0</v>
      </c>
      <c r="G40" s="12">
        <v>0</v>
      </c>
      <c r="H40" s="12">
        <v>0</v>
      </c>
      <c r="I40" s="12">
        <f>+F40-G40</f>
        <v>0</v>
      </c>
    </row>
    <row r="41" spans="2:10" x14ac:dyDescent="0.25">
      <c r="B41" s="2"/>
      <c r="C41" s="5" t="s">
        <v>16</v>
      </c>
      <c r="D41" s="12">
        <f>492292.5+4877045.8+786620.3</f>
        <v>6155958.5999999996</v>
      </c>
      <c r="E41" s="12">
        <v>0</v>
      </c>
      <c r="F41" s="12">
        <f t="shared" ref="F41:F63" si="2">+D41+E41</f>
        <v>6155958.5999999996</v>
      </c>
      <c r="G41" s="12">
        <v>194772.4</v>
      </c>
      <c r="H41" s="12">
        <v>194772.4</v>
      </c>
      <c r="I41" s="12">
        <f t="shared" ref="I41:I63" si="3">+F41-G41</f>
        <v>5961186.1999999993</v>
      </c>
    </row>
    <row r="42" spans="2:10" x14ac:dyDescent="0.25">
      <c r="B42" s="2"/>
      <c r="C42" s="5" t="s">
        <v>17</v>
      </c>
      <c r="D42" s="12">
        <v>0</v>
      </c>
      <c r="E42" s="12">
        <v>0</v>
      </c>
      <c r="F42" s="12">
        <f t="shared" si="2"/>
        <v>0</v>
      </c>
      <c r="G42" s="12">
        <v>0</v>
      </c>
      <c r="H42" s="12">
        <v>0</v>
      </c>
      <c r="I42" s="12">
        <f t="shared" si="3"/>
        <v>0</v>
      </c>
    </row>
    <row r="43" spans="2:10" x14ac:dyDescent="0.25">
      <c r="B43" s="2"/>
      <c r="C43" s="5" t="s">
        <v>18</v>
      </c>
      <c r="D43" s="12">
        <v>235986.1</v>
      </c>
      <c r="E43" s="12">
        <v>0</v>
      </c>
      <c r="F43" s="12">
        <f t="shared" si="2"/>
        <v>235986.1</v>
      </c>
      <c r="G43" s="12">
        <v>64217.4</v>
      </c>
      <c r="H43" s="12">
        <v>64217.4</v>
      </c>
      <c r="I43" s="12">
        <f t="shared" si="3"/>
        <v>171768.7</v>
      </c>
    </row>
    <row r="44" spans="2:10" x14ac:dyDescent="0.25">
      <c r="B44" s="2"/>
      <c r="C44" s="5" t="s">
        <v>19</v>
      </c>
      <c r="D44" s="12">
        <f>35358890+723508.5+1313065.7+1966550.7+2127369.2-10045.4-3000-43335-323874.9+3500000</f>
        <v>44609128.800000012</v>
      </c>
      <c r="E44" s="12">
        <v>0</v>
      </c>
      <c r="F44" s="12">
        <f t="shared" si="2"/>
        <v>44609128.800000012</v>
      </c>
      <c r="G44" s="12">
        <f>20252486.6-1433667.1</f>
        <v>18818819.5</v>
      </c>
      <c r="H44" s="12">
        <f>20252486.6-1433667.1</f>
        <v>18818819.5</v>
      </c>
      <c r="I44" s="12">
        <f t="shared" si="3"/>
        <v>25790309.300000012</v>
      </c>
    </row>
    <row r="45" spans="2:10" x14ac:dyDescent="0.25">
      <c r="B45" s="2"/>
      <c r="C45" s="5" t="s">
        <v>20</v>
      </c>
      <c r="D45" s="12">
        <v>0</v>
      </c>
      <c r="E45" s="12">
        <v>0</v>
      </c>
      <c r="F45" s="12">
        <f t="shared" si="2"/>
        <v>0</v>
      </c>
      <c r="G45" s="12">
        <v>0</v>
      </c>
      <c r="H45" s="12">
        <v>0</v>
      </c>
      <c r="I45" s="12">
        <f t="shared" si="3"/>
        <v>0</v>
      </c>
    </row>
    <row r="46" spans="2:10" x14ac:dyDescent="0.25">
      <c r="B46" s="2"/>
      <c r="C46" s="5" t="s">
        <v>21</v>
      </c>
      <c r="D46" s="12">
        <v>0</v>
      </c>
      <c r="E46" s="12">
        <v>0</v>
      </c>
      <c r="F46" s="12">
        <f t="shared" si="2"/>
        <v>0</v>
      </c>
      <c r="G46" s="12">
        <v>0</v>
      </c>
      <c r="H46" s="12">
        <v>0</v>
      </c>
      <c r="I46" s="12">
        <f t="shared" si="3"/>
        <v>0</v>
      </c>
    </row>
    <row r="47" spans="2:10" x14ac:dyDescent="0.25">
      <c r="B47" s="2"/>
      <c r="C47" s="5" t="s">
        <v>22</v>
      </c>
      <c r="D47" s="12">
        <v>0</v>
      </c>
      <c r="E47" s="12">
        <v>0</v>
      </c>
      <c r="F47" s="12">
        <f t="shared" si="2"/>
        <v>0</v>
      </c>
      <c r="G47" s="12">
        <v>0</v>
      </c>
      <c r="H47" s="12">
        <v>0</v>
      </c>
      <c r="I47" s="12">
        <f t="shared" si="3"/>
        <v>0</v>
      </c>
    </row>
    <row r="48" spans="2:10" x14ac:dyDescent="0.25">
      <c r="B48" s="2"/>
      <c r="C48" s="5" t="s">
        <v>23</v>
      </c>
      <c r="D48" s="12">
        <v>0</v>
      </c>
      <c r="E48" s="12">
        <v>0</v>
      </c>
      <c r="F48" s="12">
        <f t="shared" si="2"/>
        <v>0</v>
      </c>
      <c r="G48" s="12">
        <v>0</v>
      </c>
      <c r="H48" s="12">
        <v>0</v>
      </c>
      <c r="I48" s="12">
        <f t="shared" si="3"/>
        <v>0</v>
      </c>
    </row>
    <row r="49" spans="2:9" ht="14.25" x14ac:dyDescent="0.2">
      <c r="B49" s="2"/>
      <c r="C49" s="5" t="s">
        <v>24</v>
      </c>
      <c r="D49" s="12">
        <v>0</v>
      </c>
      <c r="E49" s="12">
        <v>0</v>
      </c>
      <c r="F49" s="12">
        <f t="shared" si="2"/>
        <v>0</v>
      </c>
      <c r="G49" s="12">
        <v>0</v>
      </c>
      <c r="H49" s="12">
        <v>0</v>
      </c>
      <c r="I49" s="12">
        <f t="shared" si="3"/>
        <v>0</v>
      </c>
    </row>
    <row r="50" spans="2:9" x14ac:dyDescent="0.25">
      <c r="B50" s="2"/>
      <c r="C50" s="5" t="s">
        <v>25</v>
      </c>
      <c r="D50" s="12">
        <v>0</v>
      </c>
      <c r="E50" s="12">
        <v>0</v>
      </c>
      <c r="F50" s="12">
        <f t="shared" si="2"/>
        <v>0</v>
      </c>
      <c r="G50" s="12">
        <v>0</v>
      </c>
      <c r="H50" s="12">
        <v>0</v>
      </c>
      <c r="I50" s="12">
        <f t="shared" si="3"/>
        <v>0</v>
      </c>
    </row>
    <row r="51" spans="2:9" x14ac:dyDescent="0.25">
      <c r="B51" s="2"/>
      <c r="C51" s="5" t="s">
        <v>26</v>
      </c>
      <c r="D51" s="12">
        <v>10045.4</v>
      </c>
      <c r="E51" s="12">
        <v>0</v>
      </c>
      <c r="F51" s="12">
        <f t="shared" si="2"/>
        <v>10045.4</v>
      </c>
      <c r="G51" s="12">
        <v>10045.4</v>
      </c>
      <c r="H51" s="12">
        <v>10045.4</v>
      </c>
      <c r="I51" s="12">
        <f t="shared" si="3"/>
        <v>0</v>
      </c>
    </row>
    <row r="52" spans="2:9" x14ac:dyDescent="0.25">
      <c r="B52" s="2"/>
      <c r="C52" s="5" t="s">
        <v>27</v>
      </c>
      <c r="D52" s="12">
        <f>9351347.9+20403894.8-3500000</f>
        <v>26255242.700000003</v>
      </c>
      <c r="E52" s="12">
        <v>0</v>
      </c>
      <c r="F52" s="12">
        <f t="shared" si="2"/>
        <v>26255242.700000003</v>
      </c>
      <c r="G52" s="12">
        <v>10428310.9</v>
      </c>
      <c r="H52" s="12">
        <v>10428310.9</v>
      </c>
      <c r="I52" s="12">
        <f t="shared" si="3"/>
        <v>15826931.800000003</v>
      </c>
    </row>
    <row r="53" spans="2:9" x14ac:dyDescent="0.25">
      <c r="B53" s="2"/>
      <c r="C53" s="5" t="s">
        <v>28</v>
      </c>
      <c r="D53" s="12">
        <v>0</v>
      </c>
      <c r="E53" s="12">
        <v>0</v>
      </c>
      <c r="F53" s="12">
        <f t="shared" si="2"/>
        <v>0</v>
      </c>
      <c r="G53" s="12">
        <v>0</v>
      </c>
      <c r="H53" s="12">
        <v>0</v>
      </c>
      <c r="I53" s="12">
        <f t="shared" si="3"/>
        <v>0</v>
      </c>
    </row>
    <row r="54" spans="2:9" x14ac:dyDescent="0.25">
      <c r="B54" s="2"/>
      <c r="C54" s="5" t="s">
        <v>29</v>
      </c>
      <c r="D54" s="12">
        <v>0</v>
      </c>
      <c r="E54" s="12">
        <v>0</v>
      </c>
      <c r="F54" s="12">
        <f t="shared" si="2"/>
        <v>0</v>
      </c>
      <c r="G54" s="12">
        <v>0</v>
      </c>
      <c r="H54" s="12">
        <v>0</v>
      </c>
      <c r="I54" s="12">
        <f t="shared" si="3"/>
        <v>0</v>
      </c>
    </row>
    <row r="55" spans="2:9" x14ac:dyDescent="0.25">
      <c r="B55" s="2"/>
      <c r="C55" s="5" t="s">
        <v>30</v>
      </c>
      <c r="D55" s="12">
        <v>0</v>
      </c>
      <c r="E55" s="12">
        <v>0</v>
      </c>
      <c r="F55" s="12">
        <f t="shared" si="2"/>
        <v>0</v>
      </c>
      <c r="G55" s="12">
        <v>0</v>
      </c>
      <c r="H55" s="12">
        <v>0</v>
      </c>
      <c r="I55" s="12">
        <f t="shared" si="3"/>
        <v>0</v>
      </c>
    </row>
    <row r="56" spans="2:9" x14ac:dyDescent="0.25">
      <c r="B56" s="2"/>
      <c r="C56" s="5" t="s">
        <v>31</v>
      </c>
      <c r="D56" s="12">
        <v>3000</v>
      </c>
      <c r="E56" s="12">
        <v>0</v>
      </c>
      <c r="F56" s="12">
        <f t="shared" si="2"/>
        <v>3000</v>
      </c>
      <c r="G56" s="12">
        <v>3000</v>
      </c>
      <c r="H56" s="12">
        <v>3000</v>
      </c>
      <c r="I56" s="12">
        <f t="shared" si="3"/>
        <v>0</v>
      </c>
    </row>
    <row r="57" spans="2:9" x14ac:dyDescent="0.25">
      <c r="B57" s="2"/>
      <c r="C57" s="5" t="s">
        <v>32</v>
      </c>
      <c r="D57" s="12">
        <v>0</v>
      </c>
      <c r="E57" s="12">
        <v>0</v>
      </c>
      <c r="F57" s="12">
        <f t="shared" si="2"/>
        <v>0</v>
      </c>
      <c r="G57" s="12">
        <v>0</v>
      </c>
      <c r="H57" s="12">
        <v>0</v>
      </c>
      <c r="I57" s="12">
        <f t="shared" si="3"/>
        <v>0</v>
      </c>
    </row>
    <row r="58" spans="2:9" x14ac:dyDescent="0.25">
      <c r="B58" s="2"/>
      <c r="C58" s="5" t="s">
        <v>33</v>
      </c>
      <c r="D58" s="12">
        <v>43335</v>
      </c>
      <c r="E58" s="12">
        <v>0</v>
      </c>
      <c r="F58" s="12">
        <f t="shared" si="2"/>
        <v>43335</v>
      </c>
      <c r="G58" s="12">
        <v>43335</v>
      </c>
      <c r="H58" s="12">
        <v>43335</v>
      </c>
      <c r="I58" s="12">
        <f t="shared" si="3"/>
        <v>0</v>
      </c>
    </row>
    <row r="59" spans="2:9" x14ac:dyDescent="0.25">
      <c r="B59" s="2"/>
      <c r="C59" s="5" t="s">
        <v>34</v>
      </c>
      <c r="D59" s="12">
        <f>551176.8+323874.9</f>
        <v>875051.70000000007</v>
      </c>
      <c r="E59" s="12">
        <v>0</v>
      </c>
      <c r="F59" s="12">
        <f t="shared" si="2"/>
        <v>875051.70000000007</v>
      </c>
      <c r="G59" s="12">
        <f>875051.7-553399.5</f>
        <v>321652.19999999995</v>
      </c>
      <c r="H59" s="12">
        <f>875051.7-553399.5</f>
        <v>321652.19999999995</v>
      </c>
      <c r="I59" s="12">
        <f t="shared" si="3"/>
        <v>553399.50000000012</v>
      </c>
    </row>
    <row r="60" spans="2:9" x14ac:dyDescent="0.25">
      <c r="B60" s="2"/>
      <c r="C60" s="5" t="s">
        <v>35</v>
      </c>
      <c r="D60" s="12">
        <v>0</v>
      </c>
      <c r="E60" s="12">
        <v>0</v>
      </c>
      <c r="F60" s="12">
        <f t="shared" si="2"/>
        <v>0</v>
      </c>
      <c r="G60" s="12">
        <v>0</v>
      </c>
      <c r="H60" s="12">
        <v>0</v>
      </c>
      <c r="I60" s="12">
        <f t="shared" si="3"/>
        <v>0</v>
      </c>
    </row>
    <row r="61" spans="2:9" x14ac:dyDescent="0.25">
      <c r="B61" s="2"/>
      <c r="C61" s="5" t="s">
        <v>36</v>
      </c>
      <c r="D61" s="12">
        <v>0</v>
      </c>
      <c r="E61" s="12">
        <v>0</v>
      </c>
      <c r="F61" s="12">
        <f t="shared" si="2"/>
        <v>0</v>
      </c>
      <c r="G61" s="12">
        <v>0</v>
      </c>
      <c r="H61" s="12">
        <v>0</v>
      </c>
      <c r="I61" s="12">
        <f t="shared" si="3"/>
        <v>0</v>
      </c>
    </row>
    <row r="62" spans="2:9" ht="15.6" x14ac:dyDescent="0.25">
      <c r="B62" s="2"/>
      <c r="C62" s="5" t="s">
        <v>37</v>
      </c>
      <c r="D62" s="12">
        <v>0</v>
      </c>
      <c r="E62" s="12">
        <v>0</v>
      </c>
      <c r="F62" s="12">
        <f t="shared" si="2"/>
        <v>0</v>
      </c>
      <c r="G62" s="12">
        <v>0</v>
      </c>
      <c r="H62" s="12">
        <v>0</v>
      </c>
      <c r="I62" s="12">
        <f t="shared" si="3"/>
        <v>0</v>
      </c>
    </row>
    <row r="63" spans="2:9" x14ac:dyDescent="0.25">
      <c r="B63" s="2"/>
      <c r="C63" s="5" t="s">
        <v>38</v>
      </c>
      <c r="D63" s="12">
        <v>0</v>
      </c>
      <c r="E63" s="12">
        <v>0</v>
      </c>
      <c r="F63" s="12">
        <f t="shared" si="2"/>
        <v>0</v>
      </c>
      <c r="G63" s="12">
        <v>0</v>
      </c>
      <c r="H63" s="12">
        <v>0</v>
      </c>
      <c r="I63" s="12">
        <f t="shared" si="3"/>
        <v>0</v>
      </c>
    </row>
    <row r="64" spans="2:9" x14ac:dyDescent="0.25">
      <c r="B64" s="32"/>
      <c r="C64" s="33"/>
      <c r="D64" s="13"/>
      <c r="E64" s="13"/>
      <c r="F64" s="13"/>
      <c r="G64" s="13"/>
      <c r="H64" s="13"/>
      <c r="I64" s="12"/>
    </row>
    <row r="65" spans="2:9" x14ac:dyDescent="0.25">
      <c r="B65" s="36" t="s">
        <v>40</v>
      </c>
      <c r="C65" s="37"/>
      <c r="D65" s="14">
        <f>D11+D38</f>
        <v>169350835.10000002</v>
      </c>
      <c r="E65" s="14">
        <f t="shared" ref="E65:I65" si="4">E11+E38</f>
        <v>-2889809.6000000015</v>
      </c>
      <c r="F65" s="14">
        <f>F11+F38</f>
        <v>166461025.50000006</v>
      </c>
      <c r="G65" s="14">
        <f t="shared" si="4"/>
        <v>88433165.800000012</v>
      </c>
      <c r="H65" s="14">
        <f t="shared" si="4"/>
        <v>86052221</v>
      </c>
      <c r="I65" s="14">
        <f t="shared" si="4"/>
        <v>78027859.700000018</v>
      </c>
    </row>
    <row r="66" spans="2:9" x14ac:dyDescent="0.25">
      <c r="B66" s="34"/>
      <c r="C66" s="35"/>
      <c r="D66" s="15"/>
      <c r="E66" s="15"/>
      <c r="F66" s="15"/>
      <c r="G66" s="15"/>
      <c r="H66" s="15"/>
      <c r="I66" s="15"/>
    </row>
    <row r="67" spans="2:9" x14ac:dyDescent="0.25"/>
    <row r="68" spans="2:9" x14ac:dyDescent="0.25">
      <c r="D68" s="20"/>
      <c r="E68" s="20"/>
      <c r="F68" s="20"/>
      <c r="G68" s="20"/>
      <c r="H68" s="20"/>
      <c r="I68" s="20"/>
    </row>
    <row r="69" spans="2:9" x14ac:dyDescent="0.25">
      <c r="D69" s="6"/>
      <c r="E69" s="6"/>
      <c r="F69" s="7"/>
      <c r="G69" s="16"/>
      <c r="H69" s="7"/>
      <c r="I69" s="7"/>
    </row>
    <row r="70" spans="2:9" x14ac:dyDescent="0.25">
      <c r="D70" s="7"/>
      <c r="E70" s="6"/>
      <c r="F70" s="7"/>
      <c r="G70" s="16"/>
      <c r="H70" s="6"/>
      <c r="I70" s="9"/>
    </row>
    <row r="71" spans="2:9" x14ac:dyDescent="0.25">
      <c r="C71" s="6"/>
      <c r="D71" s="8"/>
      <c r="G71" s="8"/>
      <c r="H71" s="8"/>
      <c r="I71" s="6"/>
    </row>
    <row r="72" spans="2:9" x14ac:dyDescent="0.25">
      <c r="C72" s="6"/>
      <c r="D72" s="9"/>
      <c r="G72" s="8"/>
      <c r="H72" s="8"/>
      <c r="I72" s="20"/>
    </row>
    <row r="73" spans="2:9" x14ac:dyDescent="0.25">
      <c r="C73" s="6"/>
      <c r="D73" s="8"/>
      <c r="G73" s="8"/>
      <c r="H73" s="8"/>
      <c r="I73" s="6"/>
    </row>
    <row r="74" spans="2:9" x14ac:dyDescent="0.25">
      <c r="C74" s="6"/>
      <c r="D74" s="8"/>
      <c r="G74" s="8"/>
      <c r="H74" s="8"/>
      <c r="I74" s="6"/>
    </row>
    <row r="75" spans="2:9" x14ac:dyDescent="0.25">
      <c r="C75" s="6"/>
      <c r="D75" s="8"/>
      <c r="G75" s="8"/>
      <c r="H75" s="8"/>
      <c r="I75" s="9"/>
    </row>
    <row r="76" spans="2:9" x14ac:dyDescent="0.25">
      <c r="C76" s="6"/>
      <c r="D76" s="8"/>
      <c r="G76" s="8"/>
      <c r="H76" s="8"/>
      <c r="I76" s="9"/>
    </row>
    <row r="77" spans="2:9" x14ac:dyDescent="0.25">
      <c r="C77" s="18"/>
      <c r="D77" s="19"/>
      <c r="G77" s="19"/>
      <c r="H77" s="19"/>
      <c r="I77" s="6"/>
    </row>
    <row r="78" spans="2:9" x14ac:dyDescent="0.25">
      <c r="C78" s="18"/>
      <c r="D78" s="8"/>
      <c r="G78" s="8"/>
      <c r="H78" s="8"/>
      <c r="I78" s="6"/>
    </row>
    <row r="79" spans="2:9" x14ac:dyDescent="0.25">
      <c r="C79" s="18"/>
      <c r="D79" s="8"/>
      <c r="G79" s="8"/>
      <c r="H79" s="8"/>
    </row>
    <row r="80" spans="2:9" x14ac:dyDescent="0.25">
      <c r="C80" s="24"/>
      <c r="D80" s="25"/>
      <c r="E80" s="26"/>
      <c r="F80" s="27"/>
      <c r="G80" s="25"/>
      <c r="H80" s="25"/>
      <c r="I80" s="27"/>
    </row>
    <row r="81" spans="3:8" x14ac:dyDescent="0.25">
      <c r="C81" s="6"/>
      <c r="D81" s="8"/>
      <c r="G81" s="8"/>
      <c r="H81" s="8"/>
    </row>
    <row r="82" spans="3:8" x14ac:dyDescent="0.25">
      <c r="C82" s="6"/>
      <c r="D82" s="8"/>
      <c r="G82" s="8"/>
      <c r="H82" s="8"/>
    </row>
    <row r="83" spans="3:8" x14ac:dyDescent="0.25">
      <c r="C83" s="6"/>
      <c r="D83" s="8"/>
      <c r="G83" s="8"/>
      <c r="H83" s="8"/>
    </row>
    <row r="84" spans="3:8" x14ac:dyDescent="0.25">
      <c r="C84" s="18"/>
      <c r="D84" s="19"/>
      <c r="E84" s="6"/>
      <c r="G84" s="19"/>
      <c r="H84" s="19"/>
    </row>
    <row r="85" spans="3:8" x14ac:dyDescent="0.25"/>
    <row r="86" spans="3:8" x14ac:dyDescent="0.25">
      <c r="H86" s="17"/>
    </row>
    <row r="87" spans="3:8" x14ac:dyDescent="0.25"/>
    <row r="88" spans="3:8" x14ac:dyDescent="0.25"/>
    <row r="89" spans="3:8" x14ac:dyDescent="0.25"/>
  </sheetData>
  <mergeCells count="19">
    <mergeCell ref="B1:I1"/>
    <mergeCell ref="B11:C11"/>
    <mergeCell ref="B12:C12"/>
    <mergeCell ref="B38:C38"/>
    <mergeCell ref="B39:C39"/>
    <mergeCell ref="B8:C9"/>
    <mergeCell ref="B2:I2"/>
    <mergeCell ref="B10:C10"/>
    <mergeCell ref="B37:C37"/>
    <mergeCell ref="B3:I3"/>
    <mergeCell ref="B4:I4"/>
    <mergeCell ref="B5:I5"/>
    <mergeCell ref="B6:I6"/>
    <mergeCell ref="B7:I7"/>
    <mergeCell ref="D8:H8"/>
    <mergeCell ref="I8:I9"/>
    <mergeCell ref="B64:C64"/>
    <mergeCell ref="B66:C66"/>
    <mergeCell ref="B65:C65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PERSONAL</cp:lastModifiedBy>
  <cp:revision/>
  <cp:lastPrinted>2017-08-17T18:01:30Z</cp:lastPrinted>
  <dcterms:created xsi:type="dcterms:W3CDTF">2016-10-11T17:36:10Z</dcterms:created>
  <dcterms:modified xsi:type="dcterms:W3CDTF">2017-08-29T02:23:44Z</dcterms:modified>
</cp:coreProperties>
</file>