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2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6" i="1" l="1"/>
  <c r="G26" i="1"/>
  <c r="H63" i="1"/>
  <c r="G63" i="1"/>
  <c r="H61" i="1"/>
  <c r="G61" i="1"/>
  <c r="H24" i="1"/>
  <c r="G24" i="1"/>
  <c r="H23" i="1"/>
  <c r="G23" i="1"/>
  <c r="H60" i="1"/>
  <c r="G60" i="1"/>
  <c r="H27" i="1"/>
  <c r="G27" i="1"/>
  <c r="H64" i="1"/>
  <c r="G64" i="1"/>
  <c r="D24" i="1" l="1"/>
  <c r="D25" i="1"/>
  <c r="F25" i="1" s="1"/>
  <c r="H44" i="1"/>
  <c r="G44" i="1"/>
  <c r="D44" i="1"/>
  <c r="F44" i="1" s="1"/>
  <c r="H43" i="1"/>
  <c r="G43" i="1"/>
  <c r="D43" i="1"/>
  <c r="H38" i="1"/>
  <c r="G38" i="1"/>
  <c r="D38" i="1"/>
  <c r="F38" i="1" s="1"/>
  <c r="H32" i="1"/>
  <c r="G32" i="1"/>
  <c r="D32" i="1"/>
  <c r="F32" i="1" s="1"/>
  <c r="H28" i="1"/>
  <c r="G28" i="1"/>
  <c r="D28" i="1"/>
  <c r="F28" i="1" s="1"/>
  <c r="D27" i="1"/>
  <c r="D26" i="1"/>
  <c r="F26" i="1" s="1"/>
  <c r="I26" i="1" s="1"/>
  <c r="H25" i="1"/>
  <c r="G25" i="1"/>
  <c r="D23" i="1"/>
  <c r="H19" i="1"/>
  <c r="G19" i="1"/>
  <c r="D19" i="1"/>
  <c r="H16" i="1"/>
  <c r="G16" i="1"/>
  <c r="D16" i="1"/>
  <c r="H15" i="1"/>
  <c r="G15" i="1"/>
  <c r="D15" i="1"/>
  <c r="I46" i="1"/>
  <c r="I45" i="1"/>
  <c r="I40" i="1"/>
  <c r="I39" i="1"/>
  <c r="I37" i="1"/>
  <c r="I36" i="1"/>
  <c r="I35" i="1"/>
  <c r="I34" i="1"/>
  <c r="I33" i="1"/>
  <c r="I29" i="1"/>
  <c r="I20" i="1"/>
  <c r="I18" i="1"/>
  <c r="I17" i="1"/>
  <c r="I14" i="1"/>
  <c r="I13" i="1"/>
  <c r="F46" i="1"/>
  <c r="F45" i="1"/>
  <c r="F43" i="1"/>
  <c r="F40" i="1"/>
  <c r="F39" i="1"/>
  <c r="F37" i="1"/>
  <c r="F36" i="1"/>
  <c r="F35" i="1"/>
  <c r="F34" i="1"/>
  <c r="F33" i="1"/>
  <c r="F29" i="1"/>
  <c r="F27" i="1"/>
  <c r="I27" i="1" s="1"/>
  <c r="F24" i="1"/>
  <c r="F23" i="1"/>
  <c r="F20" i="1"/>
  <c r="F19" i="1"/>
  <c r="I19" i="1" s="1"/>
  <c r="F18" i="1"/>
  <c r="F17" i="1"/>
  <c r="F16" i="1"/>
  <c r="F15" i="1"/>
  <c r="F14" i="1"/>
  <c r="F13" i="1"/>
  <c r="D64" i="1"/>
  <c r="F75" i="1"/>
  <c r="F69" i="1"/>
  <c r="F60" i="1"/>
  <c r="I25" i="1" l="1"/>
  <c r="I44" i="1"/>
  <c r="I43" i="1"/>
  <c r="I38" i="1"/>
  <c r="I32" i="1"/>
  <c r="I28" i="1"/>
  <c r="I24" i="1"/>
  <c r="I23" i="1"/>
  <c r="I16" i="1"/>
  <c r="I15" i="1"/>
  <c r="D56" i="1"/>
  <c r="F56" i="1" s="1"/>
  <c r="I56" i="1" s="1"/>
  <c r="F53" i="1"/>
  <c r="I53" i="1" s="1"/>
  <c r="F52" i="1"/>
  <c r="G59" i="1"/>
  <c r="H59" i="1"/>
  <c r="I52" i="1"/>
  <c r="I75" i="1"/>
  <c r="I69" i="1"/>
  <c r="F63" i="1"/>
  <c r="I63" i="1" s="1"/>
  <c r="I80" i="1"/>
  <c r="F80" i="1"/>
  <c r="I81" i="1"/>
  <c r="F81" i="1"/>
  <c r="F61" i="1"/>
  <c r="I61" i="1" s="1"/>
  <c r="I60" i="1"/>
  <c r="I62" i="1"/>
  <c r="F62" i="1"/>
  <c r="F64" i="1"/>
  <c r="I64" i="1" s="1"/>
  <c r="F65" i="1" l="1"/>
  <c r="I65" i="1" s="1"/>
  <c r="I59" i="1" s="1"/>
  <c r="H42" i="1"/>
  <c r="I79" i="1"/>
  <c r="H79" i="1"/>
  <c r="G79" i="1"/>
  <c r="F79" i="1"/>
  <c r="E79" i="1"/>
  <c r="D79" i="1"/>
  <c r="I68" i="1"/>
  <c r="H68" i="1"/>
  <c r="G68" i="1"/>
  <c r="F68" i="1"/>
  <c r="E68" i="1"/>
  <c r="D68" i="1"/>
  <c r="E59" i="1"/>
  <c r="E49" i="1"/>
  <c r="E48" i="1"/>
  <c r="D59" i="1"/>
  <c r="I49" i="1"/>
  <c r="H49" i="1"/>
  <c r="G49" i="1"/>
  <c r="F49" i="1"/>
  <c r="D49" i="1"/>
  <c r="G42" i="1"/>
  <c r="E42" i="1"/>
  <c r="D42" i="1"/>
  <c r="H31" i="1"/>
  <c r="G31" i="1"/>
  <c r="E31" i="1"/>
  <c r="D31" i="1"/>
  <c r="H22" i="1"/>
  <c r="G22" i="1"/>
  <c r="E22" i="1"/>
  <c r="D22" i="1"/>
  <c r="H12" i="1"/>
  <c r="G12" i="1"/>
  <c r="E12" i="1"/>
  <c r="D12" i="1"/>
  <c r="F59" i="1"/>
  <c r="F42" i="1"/>
  <c r="I42" i="1"/>
  <c r="I22" i="1"/>
  <c r="F22" i="1"/>
  <c r="I31" i="1"/>
  <c r="F31" i="1"/>
  <c r="I12" i="1"/>
  <c r="F12" i="1"/>
  <c r="E11" i="1"/>
  <c r="E85" i="1" s="1"/>
  <c r="G11" i="1" l="1"/>
  <c r="F11" i="1"/>
  <c r="D11" i="1"/>
  <c r="D48" i="1"/>
  <c r="F48" i="1"/>
  <c r="I48" i="1"/>
  <c r="H48" i="1"/>
  <c r="G48" i="1"/>
  <c r="I11" i="1"/>
  <c r="H11" i="1"/>
  <c r="G85" i="1" l="1"/>
  <c r="F85" i="1"/>
  <c r="D85" i="1"/>
  <c r="I85" i="1"/>
  <c r="H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<sst xmlns="http://schemas.openxmlformats.org/spreadsheetml/2006/main" count="82" uniqueCount="50">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</sst>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5" xfId="0" applyFont="1" applyBorder="1"/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165" fontId="1" fillId="0" borderId="0" xfId="1" applyNumberFormat="1" applyFont="1"/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topLeftCell="A32" zoomScale="125" zoomScaleNormal="125" workbookViewId="0">
      <selection activeCell="H27" sqref="H27"/>
    </sheetView>
  </sheetViews>
  <sheetFormatPr baseColWidth="10" defaultColWidth="11.42578125" defaultRowHeight="15" x14ac:dyDescent="0.25"/>
  <cols>
    <col min="1" max="1" width="3.5703125" customWidth="1"/>
    <col min="2" max="2" width="3.28515625" customWidth="1"/>
    <col min="3" max="3" width="42.7109375" customWidth="1"/>
    <col min="4" max="4" width="13.42578125" customWidth="1"/>
    <col min="5" max="5" width="14.7109375" customWidth="1"/>
    <col min="6" max="6" width="13" customWidth="1"/>
    <col min="7" max="7" width="13.5703125" customWidth="1"/>
    <col min="8" max="8" width="12.28515625" customWidth="1"/>
    <col min="9" max="9" width="13.7109375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36" t="s">
        <v>2</v>
      </c>
      <c r="B3" s="37"/>
      <c r="C3" s="37"/>
      <c r="D3" s="37"/>
      <c r="E3" s="37"/>
      <c r="F3" s="37"/>
      <c r="G3" s="37"/>
      <c r="H3" s="37"/>
      <c r="I3" s="38"/>
    </row>
    <row r="4" spans="1:9" x14ac:dyDescent="0.25">
      <c r="A4" s="39" t="s">
        <v>3</v>
      </c>
      <c r="B4" s="40"/>
      <c r="C4" s="40"/>
      <c r="D4" s="40"/>
      <c r="E4" s="40"/>
      <c r="F4" s="40"/>
      <c r="G4" s="40"/>
      <c r="H4" s="40"/>
      <c r="I4" s="41"/>
    </row>
    <row r="5" spans="1:9" x14ac:dyDescent="0.25">
      <c r="A5" s="39" t="s">
        <v>4</v>
      </c>
      <c r="B5" s="40"/>
      <c r="C5" s="40"/>
      <c r="D5" s="40"/>
      <c r="E5" s="40"/>
      <c r="F5" s="40"/>
      <c r="G5" s="40"/>
      <c r="H5" s="40"/>
      <c r="I5" s="41"/>
    </row>
    <row r="6" spans="1:9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1"/>
    </row>
    <row r="7" spans="1:9" x14ac:dyDescent="0.25">
      <c r="A7" s="42" t="s">
        <v>5</v>
      </c>
      <c r="B7" s="43"/>
      <c r="C7" s="43"/>
      <c r="D7" s="43"/>
      <c r="E7" s="43"/>
      <c r="F7" s="43"/>
      <c r="G7" s="43"/>
      <c r="H7" s="43"/>
      <c r="I7" s="44"/>
    </row>
    <row r="8" spans="1:9" x14ac:dyDescent="0.25">
      <c r="A8" s="45" t="s">
        <v>6</v>
      </c>
      <c r="B8" s="45"/>
      <c r="C8" s="45"/>
      <c r="D8" s="46" t="s">
        <v>7</v>
      </c>
      <c r="E8" s="46"/>
      <c r="F8" s="46"/>
      <c r="G8" s="46"/>
      <c r="H8" s="46"/>
      <c r="I8" s="46" t="s">
        <v>8</v>
      </c>
    </row>
    <row r="9" spans="1:9" ht="16.5" x14ac:dyDescent="0.25">
      <c r="A9" s="45"/>
      <c r="B9" s="45"/>
      <c r="C9" s="45"/>
      <c r="D9" s="21" t="s">
        <v>9</v>
      </c>
      <c r="E9" s="21" t="s">
        <v>10</v>
      </c>
      <c r="F9" s="21" t="s">
        <v>11</v>
      </c>
      <c r="G9" s="21" t="s">
        <v>12</v>
      </c>
      <c r="H9" s="21" t="s">
        <v>13</v>
      </c>
      <c r="I9" s="46"/>
    </row>
    <row r="10" spans="1:9" x14ac:dyDescent="0.25">
      <c r="A10" s="30"/>
      <c r="B10" s="31"/>
      <c r="C10" s="32"/>
      <c r="D10" s="6"/>
      <c r="E10" s="6"/>
      <c r="F10" s="6"/>
      <c r="G10" s="6"/>
      <c r="H10" s="6"/>
      <c r="I10" s="6"/>
    </row>
    <row r="11" spans="1:9" ht="12" customHeight="1" x14ac:dyDescent="0.25">
      <c r="A11" s="33" t="s">
        <v>14</v>
      </c>
      <c r="B11" s="34"/>
      <c r="C11" s="35"/>
      <c r="D11" s="19">
        <f>+D12+D22+D31+D42</f>
        <v>130331584.039</v>
      </c>
      <c r="E11" s="19">
        <f t="shared" ref="E11:I11" si="0">+E12+E22+E31+E42</f>
        <v>329882.2967099981</v>
      </c>
      <c r="F11" s="19">
        <f t="shared" si="0"/>
        <v>130661466.33571002</v>
      </c>
      <c r="G11" s="19">
        <f>+G12+G22+G31+G42</f>
        <v>84458293.569849998</v>
      </c>
      <c r="H11" s="19">
        <f t="shared" si="0"/>
        <v>82073946.62105</v>
      </c>
      <c r="I11" s="19">
        <f t="shared" si="0"/>
        <v>46203172.765859999</v>
      </c>
    </row>
    <row r="12" spans="1:9" ht="12" customHeight="1" x14ac:dyDescent="0.25">
      <c r="A12" s="1"/>
      <c r="B12" s="5" t="s">
        <v>15</v>
      </c>
      <c r="C12" s="2"/>
      <c r="D12" s="16">
        <f>SUM(D13:D20)</f>
        <v>32835269.413999997</v>
      </c>
      <c r="E12" s="16">
        <f t="shared" ref="E12:I12" si="1">SUM(E13:E20)</f>
        <v>540359.94618999993</v>
      </c>
      <c r="F12" s="16">
        <f t="shared" si="1"/>
        <v>33375629.360190004</v>
      </c>
      <c r="G12" s="16">
        <f t="shared" si="1"/>
        <v>20072995.911999997</v>
      </c>
      <c r="H12" s="16">
        <f t="shared" si="1"/>
        <v>18928037.97916</v>
      </c>
      <c r="I12" s="16">
        <f t="shared" si="1"/>
        <v>13302633.44819</v>
      </c>
    </row>
    <row r="13" spans="1:9" ht="12" customHeight="1" x14ac:dyDescent="0.25">
      <c r="A13" s="7"/>
      <c r="B13" s="3"/>
      <c r="C13" s="13" t="s">
        <v>16</v>
      </c>
      <c r="D13" s="15">
        <v>1675935.45</v>
      </c>
      <c r="E13" s="15">
        <v>0</v>
      </c>
      <c r="F13" s="14">
        <f>+D13+E13</f>
        <v>1675935.45</v>
      </c>
      <c r="G13" s="15">
        <v>866321.35928999993</v>
      </c>
      <c r="H13" s="15">
        <v>866321.35928999993</v>
      </c>
      <c r="I13" s="14">
        <f>+F13-G13</f>
        <v>809614.09071000002</v>
      </c>
    </row>
    <row r="14" spans="1:9" ht="12" customHeight="1" x14ac:dyDescent="0.25">
      <c r="A14" s="7"/>
      <c r="B14" s="3"/>
      <c r="C14" s="13" t="s">
        <v>17</v>
      </c>
      <c r="D14" s="15">
        <v>9312083.2809999995</v>
      </c>
      <c r="E14" s="15">
        <v>28786.041990000002</v>
      </c>
      <c r="F14" s="14">
        <f t="shared" ref="F14:F20" si="2">+D14+E14</f>
        <v>9340869.3229900002</v>
      </c>
      <c r="G14" s="15">
        <v>3550208.8023299999</v>
      </c>
      <c r="H14" s="15">
        <v>3373455.0612399997</v>
      </c>
      <c r="I14" s="14">
        <f t="shared" ref="I14:I20" si="3">+F14-G14</f>
        <v>5790660.5206599999</v>
      </c>
    </row>
    <row r="15" spans="1:9" ht="12" customHeight="1" x14ac:dyDescent="0.25">
      <c r="A15" s="7"/>
      <c r="B15" s="3"/>
      <c r="C15" s="13" t="s">
        <v>18</v>
      </c>
      <c r="D15" s="15">
        <f>5941230.697-38335</f>
        <v>5902895.6969999997</v>
      </c>
      <c r="E15" s="15">
        <v>252898.00877000001</v>
      </c>
      <c r="F15" s="14">
        <f t="shared" si="2"/>
        <v>6155793.7057699999</v>
      </c>
      <c r="G15" s="15">
        <f>3906162.69284-38335</f>
        <v>3867827.6928400001</v>
      </c>
      <c r="H15" s="15">
        <f>3702702.83807-38335</f>
        <v>3664367.8380700001</v>
      </c>
      <c r="I15" s="14">
        <f t="shared" si="3"/>
        <v>2287966.0129299997</v>
      </c>
    </row>
    <row r="16" spans="1:9" ht="12" customHeight="1" x14ac:dyDescent="0.25">
      <c r="A16" s="7"/>
      <c r="B16" s="3"/>
      <c r="C16" s="13" t="s">
        <v>19</v>
      </c>
      <c r="D16" s="15">
        <f>38081.236-10045.4</f>
        <v>28035.835999999996</v>
      </c>
      <c r="E16" s="15">
        <v>309.10177000000004</v>
      </c>
      <c r="F16" s="14">
        <f t="shared" si="2"/>
        <v>28344.937769999997</v>
      </c>
      <c r="G16" s="15">
        <f>25415.2415-10045.4</f>
        <v>15369.8415</v>
      </c>
      <c r="H16" s="15">
        <f>25266.15537-10045.4</f>
        <v>15220.755370000001</v>
      </c>
      <c r="I16" s="14">
        <f t="shared" si="3"/>
        <v>12975.096269999996</v>
      </c>
    </row>
    <row r="17" spans="1:9" ht="12" customHeight="1" x14ac:dyDescent="0.25">
      <c r="A17" s="7"/>
      <c r="B17" s="3"/>
      <c r="C17" s="13" t="s">
        <v>20</v>
      </c>
      <c r="D17" s="15">
        <v>8912697.6370000001</v>
      </c>
      <c r="E17" s="15">
        <v>288143.90425000002</v>
      </c>
      <c r="F17" s="14">
        <f t="shared" si="2"/>
        <v>9200841.5412499998</v>
      </c>
      <c r="G17" s="15">
        <v>6010727.9632699993</v>
      </c>
      <c r="H17" s="15">
        <v>5683814.8172299992</v>
      </c>
      <c r="I17" s="14">
        <f t="shared" si="3"/>
        <v>3190113.5779800005</v>
      </c>
    </row>
    <row r="18" spans="1:9" ht="12" customHeight="1" x14ac:dyDescent="0.25">
      <c r="A18" s="7"/>
      <c r="B18" s="3"/>
      <c r="C18" s="13" t="s">
        <v>21</v>
      </c>
      <c r="D18" s="15">
        <v>0</v>
      </c>
      <c r="E18" s="15">
        <v>0</v>
      </c>
      <c r="F18" s="14">
        <f t="shared" si="2"/>
        <v>0</v>
      </c>
      <c r="G18" s="15">
        <v>0</v>
      </c>
      <c r="H18" s="15">
        <v>0</v>
      </c>
      <c r="I18" s="14">
        <f t="shared" si="3"/>
        <v>0</v>
      </c>
    </row>
    <row r="19" spans="1:9" ht="12" customHeight="1" x14ac:dyDescent="0.25">
      <c r="A19" s="7"/>
      <c r="B19" s="3"/>
      <c r="C19" s="13" t="s">
        <v>22</v>
      </c>
      <c r="D19" s="15">
        <f>11070882.671-4828665.4</f>
        <v>6242217.2709999997</v>
      </c>
      <c r="E19" s="15">
        <v>-54534.715810000002</v>
      </c>
      <c r="F19" s="14">
        <f t="shared" si="2"/>
        <v>6187682.5551899998</v>
      </c>
      <c r="G19" s="15">
        <f>6098094.06197-702826.2</f>
        <v>5395267.86197</v>
      </c>
      <c r="H19" s="15">
        <f>5698269.98743-702826.2</f>
        <v>4995443.7874299996</v>
      </c>
      <c r="I19" s="14">
        <f t="shared" si="3"/>
        <v>792414.69321999978</v>
      </c>
    </row>
    <row r="20" spans="1:9" ht="12" customHeight="1" x14ac:dyDescent="0.25">
      <c r="A20" s="7"/>
      <c r="B20" s="3"/>
      <c r="C20" s="13" t="s">
        <v>23</v>
      </c>
      <c r="D20" s="15">
        <v>761404.24199999997</v>
      </c>
      <c r="E20" s="15">
        <v>24757.605219999998</v>
      </c>
      <c r="F20" s="14">
        <f t="shared" si="2"/>
        <v>786161.84722</v>
      </c>
      <c r="G20" s="15">
        <v>367272.39079999994</v>
      </c>
      <c r="H20" s="15">
        <v>329414.36052999995</v>
      </c>
      <c r="I20" s="14">
        <f t="shared" si="3"/>
        <v>418889.45642000006</v>
      </c>
    </row>
    <row r="21" spans="1:9" ht="8.1" customHeight="1" x14ac:dyDescent="0.25">
      <c r="A21" s="8"/>
      <c r="B21" s="4"/>
      <c r="C21" s="12"/>
      <c r="D21" s="16"/>
      <c r="E21" s="16"/>
      <c r="F21" s="14"/>
      <c r="G21" s="16"/>
      <c r="H21" s="16"/>
      <c r="I21" s="14"/>
    </row>
    <row r="22" spans="1:9" ht="12" customHeight="1" x14ac:dyDescent="0.25">
      <c r="A22" s="1"/>
      <c r="B22" s="5" t="s">
        <v>24</v>
      </c>
      <c r="C22" s="2"/>
      <c r="D22" s="16">
        <f>SUM(D23:D29)</f>
        <v>58823773.383000009</v>
      </c>
      <c r="E22" s="16">
        <f t="shared" ref="E22:I22" si="4">SUM(E23:E29)</f>
        <v>-290588.49103000178</v>
      </c>
      <c r="F22" s="16">
        <f t="shared" si="4"/>
        <v>58533184.891970001</v>
      </c>
      <c r="G22" s="16">
        <f t="shared" si="4"/>
        <v>44242609.256750003</v>
      </c>
      <c r="H22" s="16">
        <f t="shared" si="4"/>
        <v>43382649.481599994</v>
      </c>
      <c r="I22" s="16">
        <f t="shared" si="4"/>
        <v>14290575.635220006</v>
      </c>
    </row>
    <row r="23" spans="1:9" ht="12" customHeight="1" x14ac:dyDescent="0.25">
      <c r="A23" s="7"/>
      <c r="B23" s="3"/>
      <c r="C23" s="13" t="s">
        <v>25</v>
      </c>
      <c r="D23" s="15">
        <f>2929048.329-191116.5</f>
        <v>2737931.8289999999</v>
      </c>
      <c r="E23" s="15">
        <v>52412.804680000001</v>
      </c>
      <c r="F23" s="14">
        <f t="shared" ref="F23:F29" si="5">+D23+E23</f>
        <v>2790344.63368</v>
      </c>
      <c r="G23" s="15">
        <f>1138931.33238-191116.5+43188.1</f>
        <v>991002.93238000001</v>
      </c>
      <c r="H23" s="15">
        <f>1077552.82484-191116.5+43188.1</f>
        <v>929624.42483999988</v>
      </c>
      <c r="I23" s="14">
        <f t="shared" ref="I23:I29" si="6">+F23-G23</f>
        <v>1799341.7012999998</v>
      </c>
    </row>
    <row r="24" spans="1:9" ht="12" customHeight="1" x14ac:dyDescent="0.25">
      <c r="A24" s="7"/>
      <c r="B24" s="3"/>
      <c r="C24" s="13" t="s">
        <v>26</v>
      </c>
      <c r="D24" s="15">
        <f>39537887.177-1346080.4-6000000</f>
        <v>32191806.777000003</v>
      </c>
      <c r="E24" s="15">
        <v>-276121.87966999999</v>
      </c>
      <c r="F24" s="14">
        <f t="shared" si="5"/>
        <v>31915684.897330001</v>
      </c>
      <c r="G24" s="15">
        <f>26604585.21103-640242.4+483921.8</f>
        <v>26448264.611030001</v>
      </c>
      <c r="H24" s="15">
        <f>26207393.52956-640242.4+483921.8</f>
        <v>26051072.929560002</v>
      </c>
      <c r="I24" s="14">
        <f t="shared" si="6"/>
        <v>5467420.2862999998</v>
      </c>
    </row>
    <row r="25" spans="1:9" ht="12" customHeight="1" x14ac:dyDescent="0.25">
      <c r="A25" s="7"/>
      <c r="B25" s="3"/>
      <c r="C25" s="13" t="s">
        <v>27</v>
      </c>
      <c r="D25" s="15">
        <f>24747490.718-29755242.7+6000000</f>
        <v>992248.01799999923</v>
      </c>
      <c r="E25" s="15">
        <v>-484751.9523300018</v>
      </c>
      <c r="F25" s="14">
        <f t="shared" si="5"/>
        <v>507496.06566999742</v>
      </c>
      <c r="G25" s="15">
        <f>13237646.12356-9857550.9</f>
        <v>3380095.2235599998</v>
      </c>
      <c r="H25" s="15">
        <f>13237633.16865-9857550.9</f>
        <v>3380082.2686499991</v>
      </c>
      <c r="I25" s="14">
        <f t="shared" si="6"/>
        <v>-2872599.1578900022</v>
      </c>
    </row>
    <row r="26" spans="1:9" ht="12" customHeight="1" x14ac:dyDescent="0.25">
      <c r="A26" s="7"/>
      <c r="B26" s="3"/>
      <c r="C26" s="13" t="s">
        <v>28</v>
      </c>
      <c r="D26" s="15">
        <f>2202916.359-23205.5</f>
        <v>2179710.8590000002</v>
      </c>
      <c r="E26" s="15">
        <v>156888.42825</v>
      </c>
      <c r="F26" s="14">
        <f t="shared" si="5"/>
        <v>2336599.2872500001</v>
      </c>
      <c r="G26" s="15">
        <f>1100075.05723-23205.5+12289.6</f>
        <v>1089159.15723</v>
      </c>
      <c r="H26" s="15">
        <f>1089811.96849-23205.5+12289.6</f>
        <v>1078896.0684900002</v>
      </c>
      <c r="I26" s="14">
        <f t="shared" si="6"/>
        <v>1247440.13002</v>
      </c>
    </row>
    <row r="27" spans="1:9" ht="12" customHeight="1" x14ac:dyDescent="0.25">
      <c r="A27" s="7"/>
      <c r="B27" s="3"/>
      <c r="C27" s="13" t="s">
        <v>29</v>
      </c>
      <c r="D27" s="15">
        <f>50821609.026+5037177.6-41355883.3</f>
        <v>14502903.326000005</v>
      </c>
      <c r="E27" s="15">
        <v>258019.12803999995</v>
      </c>
      <c r="F27" s="14">
        <f t="shared" si="5"/>
        <v>14760922.454040006</v>
      </c>
      <c r="G27" s="15">
        <f>28054563.52445-20276777.1+1447667.1</f>
        <v>9225453.5244499985</v>
      </c>
      <c r="H27" s="15">
        <f>27843948.99322-20276777.1+1447667.1</f>
        <v>9014838.9932199996</v>
      </c>
      <c r="I27" s="14">
        <f t="shared" si="6"/>
        <v>5535468.9295900073</v>
      </c>
    </row>
    <row r="28" spans="1:9" ht="12" customHeight="1" x14ac:dyDescent="0.25">
      <c r="A28" s="7"/>
      <c r="B28" s="3"/>
      <c r="C28" s="13" t="s">
        <v>30</v>
      </c>
      <c r="D28" s="15">
        <f>6791129.274-571956.7</f>
        <v>6219172.574</v>
      </c>
      <c r="E28" s="15">
        <v>2964.98</v>
      </c>
      <c r="F28" s="14">
        <f t="shared" si="5"/>
        <v>6222137.5540000005</v>
      </c>
      <c r="G28" s="15">
        <f>3680590.5081-571956.7</f>
        <v>3108633.8081</v>
      </c>
      <c r="H28" s="15">
        <f>3500091.49684-571956.7</f>
        <v>2928134.79684</v>
      </c>
      <c r="I28" s="14">
        <f t="shared" si="6"/>
        <v>3113503.7459000004</v>
      </c>
    </row>
    <row r="29" spans="1:9" ht="12" customHeight="1" x14ac:dyDescent="0.25">
      <c r="A29" s="7"/>
      <c r="B29" s="3"/>
      <c r="C29" s="13" t="s">
        <v>31</v>
      </c>
      <c r="D29" s="15">
        <v>0</v>
      </c>
      <c r="E29" s="15">
        <v>0</v>
      </c>
      <c r="F29" s="14">
        <f t="shared" si="5"/>
        <v>0</v>
      </c>
      <c r="G29" s="15">
        <v>0</v>
      </c>
      <c r="H29" s="15">
        <v>0</v>
      </c>
      <c r="I29" s="14">
        <f t="shared" si="6"/>
        <v>0</v>
      </c>
    </row>
    <row r="30" spans="1:9" ht="8.1" customHeight="1" x14ac:dyDescent="0.25">
      <c r="A30" s="8"/>
      <c r="B30" s="4"/>
      <c r="C30" s="12"/>
      <c r="D30" s="16"/>
      <c r="E30" s="16"/>
      <c r="F30" s="14"/>
      <c r="G30" s="16"/>
      <c r="H30" s="16"/>
      <c r="I30" s="14"/>
    </row>
    <row r="31" spans="1:9" ht="12" customHeight="1" x14ac:dyDescent="0.25">
      <c r="A31" s="1"/>
      <c r="B31" s="5" t="s">
        <v>32</v>
      </c>
      <c r="C31" s="2"/>
      <c r="D31" s="16">
        <f>SUM(D32:D40)</f>
        <v>11893708.832999999</v>
      </c>
      <c r="E31" s="16">
        <f t="shared" ref="E31:I31" si="7">SUM(E32:E40)</f>
        <v>62349.823550000001</v>
      </c>
      <c r="F31" s="16">
        <f t="shared" si="7"/>
        <v>11956058.656549999</v>
      </c>
      <c r="G31" s="16">
        <f t="shared" si="7"/>
        <v>4207155.0082599996</v>
      </c>
      <c r="H31" s="16">
        <f t="shared" si="7"/>
        <v>3832468.4765100004</v>
      </c>
      <c r="I31" s="16">
        <f t="shared" si="7"/>
        <v>7748903.6482900009</v>
      </c>
    </row>
    <row r="32" spans="1:9" ht="12" customHeight="1" x14ac:dyDescent="0.25">
      <c r="A32" s="7"/>
      <c r="B32" s="3"/>
      <c r="C32" s="13" t="s">
        <v>33</v>
      </c>
      <c r="D32" s="15">
        <f>920381.995-64217.4</f>
        <v>856164.59499999997</v>
      </c>
      <c r="E32" s="15">
        <v>3430.3276700000001</v>
      </c>
      <c r="F32" s="14">
        <f t="shared" ref="F32:F40" si="8">+D32+E32</f>
        <v>859594.92267</v>
      </c>
      <c r="G32" s="15">
        <f>327972.38658-64217.4</f>
        <v>263754.98657999997</v>
      </c>
      <c r="H32" s="15">
        <f>311368.23958-64217.4</f>
        <v>247150.83958</v>
      </c>
      <c r="I32" s="14">
        <f t="shared" ref="I32:I40" si="9">+F32-G32</f>
        <v>595839.93608999997</v>
      </c>
    </row>
    <row r="33" spans="1:9" ht="12" customHeight="1" x14ac:dyDescent="0.25">
      <c r="A33" s="7"/>
      <c r="B33" s="3"/>
      <c r="C33" s="13" t="s">
        <v>34</v>
      </c>
      <c r="D33" s="15">
        <v>1851162.9979999999</v>
      </c>
      <c r="E33" s="15">
        <v>234.38499999999996</v>
      </c>
      <c r="F33" s="14">
        <f t="shared" si="8"/>
        <v>1851397.3829999999</v>
      </c>
      <c r="G33" s="15">
        <v>1366741.66331</v>
      </c>
      <c r="H33" s="15">
        <v>1305820.1608800001</v>
      </c>
      <c r="I33" s="14">
        <f t="shared" si="9"/>
        <v>484655.71968999994</v>
      </c>
    </row>
    <row r="34" spans="1:9" ht="12" customHeight="1" x14ac:dyDescent="0.25">
      <c r="A34" s="7"/>
      <c r="B34" s="3"/>
      <c r="C34" s="13" t="s">
        <v>35</v>
      </c>
      <c r="D34" s="15">
        <v>194917.47700000001</v>
      </c>
      <c r="E34" s="15">
        <v>0</v>
      </c>
      <c r="F34" s="14">
        <f t="shared" si="8"/>
        <v>194917.47700000001</v>
      </c>
      <c r="G34" s="15">
        <v>6915.2014800000006</v>
      </c>
      <c r="H34" s="15">
        <v>6908.9704800000009</v>
      </c>
      <c r="I34" s="14">
        <f t="shared" si="9"/>
        <v>188002.27552000002</v>
      </c>
    </row>
    <row r="35" spans="1:9" ht="12" customHeight="1" x14ac:dyDescent="0.25">
      <c r="A35" s="7"/>
      <c r="B35" s="3"/>
      <c r="C35" s="13" t="s">
        <v>36</v>
      </c>
      <c r="D35" s="15">
        <v>626705.63100000005</v>
      </c>
      <c r="E35" s="15">
        <v>21554.36261</v>
      </c>
      <c r="F35" s="14">
        <f t="shared" si="8"/>
        <v>648259.99361</v>
      </c>
      <c r="G35" s="15">
        <v>150575.89330000003</v>
      </c>
      <c r="H35" s="15">
        <v>150566.31325000001</v>
      </c>
      <c r="I35" s="14">
        <f t="shared" si="9"/>
        <v>497684.10031000001</v>
      </c>
    </row>
    <row r="36" spans="1:9" ht="12" customHeight="1" x14ac:dyDescent="0.25">
      <c r="A36" s="7"/>
      <c r="B36" s="3"/>
      <c r="C36" s="13" t="s">
        <v>37</v>
      </c>
      <c r="D36" s="15">
        <v>7092821.307</v>
      </c>
      <c r="E36" s="15">
        <v>19852.377269999997</v>
      </c>
      <c r="F36" s="14">
        <f t="shared" si="8"/>
        <v>7112673.6842700001</v>
      </c>
      <c r="G36" s="15">
        <v>2018311.3026099999</v>
      </c>
      <c r="H36" s="15">
        <v>1913225.40383</v>
      </c>
      <c r="I36" s="14">
        <f t="shared" si="9"/>
        <v>5094362.3816600004</v>
      </c>
    </row>
    <row r="37" spans="1:9" ht="12" customHeight="1" x14ac:dyDescent="0.25">
      <c r="A37" s="7"/>
      <c r="B37" s="3"/>
      <c r="C37" s="13" t="s">
        <v>38</v>
      </c>
      <c r="D37" s="15">
        <v>2196.6329999999998</v>
      </c>
      <c r="E37" s="15">
        <v>1898.3710000000001</v>
      </c>
      <c r="F37" s="14">
        <f t="shared" si="8"/>
        <v>4095.0039999999999</v>
      </c>
      <c r="G37" s="15">
        <v>1467.6108200000001</v>
      </c>
      <c r="H37" s="15">
        <v>1467.6108200000001</v>
      </c>
      <c r="I37" s="14">
        <f t="shared" si="9"/>
        <v>2627.39318</v>
      </c>
    </row>
    <row r="38" spans="1:9" ht="12" customHeight="1" x14ac:dyDescent="0.25">
      <c r="A38" s="7"/>
      <c r="B38" s="3"/>
      <c r="C38" s="13" t="s">
        <v>39</v>
      </c>
      <c r="D38" s="15">
        <f>266639.813-3000</f>
        <v>263639.81300000002</v>
      </c>
      <c r="E38" s="15">
        <v>5380</v>
      </c>
      <c r="F38" s="14">
        <f t="shared" si="8"/>
        <v>269019.81300000002</v>
      </c>
      <c r="G38" s="15">
        <f>68940.80894-3000</f>
        <v>65940.808940000003</v>
      </c>
      <c r="H38" s="15">
        <f>68534.80894-3000</f>
        <v>65534.808940000003</v>
      </c>
      <c r="I38" s="14">
        <f t="shared" si="9"/>
        <v>203079.00406000001</v>
      </c>
    </row>
    <row r="39" spans="1:9" ht="12" customHeight="1" x14ac:dyDescent="0.25">
      <c r="A39" s="7"/>
      <c r="B39" s="3"/>
      <c r="C39" s="13" t="s">
        <v>40</v>
      </c>
      <c r="D39" s="15">
        <v>965041.86699999997</v>
      </c>
      <c r="E39" s="15">
        <v>10000</v>
      </c>
      <c r="F39" s="14">
        <f t="shared" si="8"/>
        <v>975041.86699999997</v>
      </c>
      <c r="G39" s="15">
        <v>321602.92922000005</v>
      </c>
      <c r="H39" s="15">
        <v>129949.75673000001</v>
      </c>
      <c r="I39" s="14">
        <f t="shared" si="9"/>
        <v>653438.93777999992</v>
      </c>
    </row>
    <row r="40" spans="1:9" ht="12" customHeight="1" x14ac:dyDescent="0.25">
      <c r="A40" s="7"/>
      <c r="B40" s="3"/>
      <c r="C40" s="13" t="s">
        <v>41</v>
      </c>
      <c r="D40" s="15">
        <v>41058.512000000002</v>
      </c>
      <c r="E40" s="15">
        <v>0</v>
      </c>
      <c r="F40" s="14">
        <f t="shared" si="8"/>
        <v>41058.512000000002</v>
      </c>
      <c r="G40" s="15">
        <v>11844.611999999999</v>
      </c>
      <c r="H40" s="15">
        <v>11844.611999999999</v>
      </c>
      <c r="I40" s="14">
        <f t="shared" si="9"/>
        <v>29213.9</v>
      </c>
    </row>
    <row r="41" spans="1:9" ht="8.1" customHeight="1" x14ac:dyDescent="0.25">
      <c r="A41" s="8"/>
      <c r="B41" s="4"/>
      <c r="C41" s="12"/>
      <c r="D41" s="16"/>
      <c r="E41" s="16"/>
      <c r="F41" s="14"/>
      <c r="G41" s="16"/>
      <c r="H41" s="16"/>
      <c r="I41" s="14"/>
    </row>
    <row r="42" spans="1:9" ht="12" customHeight="1" x14ac:dyDescent="0.25">
      <c r="A42" s="1"/>
      <c r="B42" s="5" t="s">
        <v>42</v>
      </c>
      <c r="C42" s="2"/>
      <c r="D42" s="16">
        <f>SUM(D43:D46)</f>
        <v>26778832.409000002</v>
      </c>
      <c r="E42" s="16">
        <f t="shared" ref="E42:I42" si="10">SUM(E43:E46)</f>
        <v>17761.018</v>
      </c>
      <c r="F42" s="16">
        <f t="shared" si="10"/>
        <v>26796593.427000001</v>
      </c>
      <c r="G42" s="16">
        <f t="shared" si="10"/>
        <v>15935533.392840002</v>
      </c>
      <c r="H42" s="16">
        <f>SUM(H43:H46)</f>
        <v>15930790.683780001</v>
      </c>
      <c r="I42" s="16">
        <f t="shared" si="10"/>
        <v>10861060.034159997</v>
      </c>
    </row>
    <row r="43" spans="1:9" ht="12" customHeight="1" x14ac:dyDescent="0.25">
      <c r="A43" s="7"/>
      <c r="B43" s="3"/>
      <c r="C43" s="13" t="s">
        <v>43</v>
      </c>
      <c r="D43" s="15">
        <f>7312000-5445309.6</f>
        <v>1866690.4000000004</v>
      </c>
      <c r="E43" s="15">
        <v>17761.018</v>
      </c>
      <c r="F43" s="14">
        <f t="shared" ref="F43:F46" si="11">+D43+E43</f>
        <v>1884451.4180000003</v>
      </c>
      <c r="G43" s="15">
        <f>3174287.30646-2047207.8</f>
        <v>1127079.5064600001</v>
      </c>
      <c r="H43" s="15">
        <f>3172946.71946-2047207.8</f>
        <v>1125738.9194599998</v>
      </c>
      <c r="I43" s="14">
        <f t="shared" ref="I43:I46" si="12">+F43-G43</f>
        <v>757371.91154000023</v>
      </c>
    </row>
    <row r="44" spans="1:9" ht="18" customHeight="1" x14ac:dyDescent="0.25">
      <c r="A44" s="7"/>
      <c r="B44" s="3"/>
      <c r="C44" s="13" t="s">
        <v>44</v>
      </c>
      <c r="D44" s="15">
        <f>35942109.809-13490667.8</f>
        <v>22451442.009</v>
      </c>
      <c r="E44" s="15">
        <v>0</v>
      </c>
      <c r="F44" s="14">
        <f t="shared" si="11"/>
        <v>22451442.009</v>
      </c>
      <c r="G44" s="15">
        <f>19504484.87496-7142736.6</f>
        <v>12361748.274960002</v>
      </c>
      <c r="H44" s="15">
        <f>19501082.7529-7142736.6</f>
        <v>12358346.152900001</v>
      </c>
      <c r="I44" s="14">
        <f t="shared" si="12"/>
        <v>10089693.734039998</v>
      </c>
    </row>
    <row r="45" spans="1:9" ht="12" customHeight="1" x14ac:dyDescent="0.25">
      <c r="A45" s="7"/>
      <c r="B45" s="3"/>
      <c r="C45" s="13" t="s">
        <v>45</v>
      </c>
      <c r="D45" s="15">
        <v>0</v>
      </c>
      <c r="E45" s="15">
        <v>0</v>
      </c>
      <c r="F45" s="14">
        <f t="shared" si="11"/>
        <v>0</v>
      </c>
      <c r="G45" s="15">
        <v>0</v>
      </c>
      <c r="H45" s="15">
        <v>0</v>
      </c>
      <c r="I45" s="14">
        <f t="shared" si="12"/>
        <v>0</v>
      </c>
    </row>
    <row r="46" spans="1:9" ht="12" customHeight="1" x14ac:dyDescent="0.25">
      <c r="A46" s="7"/>
      <c r="B46" s="3"/>
      <c r="C46" s="13" t="s">
        <v>46</v>
      </c>
      <c r="D46" s="15">
        <v>2460700</v>
      </c>
      <c r="E46" s="15">
        <v>0</v>
      </c>
      <c r="F46" s="14">
        <f t="shared" si="11"/>
        <v>2460700</v>
      </c>
      <c r="G46" s="15">
        <v>2446705.61142</v>
      </c>
      <c r="H46" s="15">
        <v>2446705.61142</v>
      </c>
      <c r="I46" s="14">
        <f t="shared" si="12"/>
        <v>13994.388580000028</v>
      </c>
    </row>
    <row r="47" spans="1:9" ht="8.1" customHeight="1" x14ac:dyDescent="0.25">
      <c r="A47" s="8"/>
      <c r="B47" s="4"/>
      <c r="C47" s="12"/>
      <c r="D47" s="16"/>
      <c r="E47" s="16"/>
      <c r="F47" s="14"/>
      <c r="G47" s="16"/>
      <c r="H47" s="16"/>
      <c r="I47" s="14"/>
    </row>
    <row r="48" spans="1:9" ht="12" customHeight="1" x14ac:dyDescent="0.25">
      <c r="A48" s="27" t="s">
        <v>47</v>
      </c>
      <c r="B48" s="28"/>
      <c r="C48" s="29"/>
      <c r="D48" s="16">
        <f>+D49+D59+D68+D79</f>
        <v>97123725.699999988</v>
      </c>
      <c r="E48" s="16">
        <f t="shared" ref="E48:I48" si="13">+E49+E59+E68+E79</f>
        <v>0</v>
      </c>
      <c r="F48" s="16">
        <f t="shared" si="13"/>
        <v>97123725.699999988</v>
      </c>
      <c r="G48" s="16">
        <f>+G49+G59+G68+G79</f>
        <v>39582150.899999999</v>
      </c>
      <c r="H48" s="16">
        <f t="shared" si="13"/>
        <v>39582150.899999999</v>
      </c>
      <c r="I48" s="16">
        <f t="shared" si="13"/>
        <v>57541574.799999997</v>
      </c>
    </row>
    <row r="49" spans="1:9" ht="12" customHeight="1" x14ac:dyDescent="0.25">
      <c r="A49" s="1"/>
      <c r="B49" s="5" t="s">
        <v>15</v>
      </c>
      <c r="C49" s="2"/>
      <c r="D49" s="16">
        <f>SUM(D50:D57)</f>
        <v>4877045.8</v>
      </c>
      <c r="E49" s="16">
        <f t="shared" ref="E49:I49" si="14">SUM(E50:E57)</f>
        <v>0</v>
      </c>
      <c r="F49" s="16">
        <f t="shared" si="14"/>
        <v>4877045.8</v>
      </c>
      <c r="G49" s="16">
        <f t="shared" si="14"/>
        <v>751206.6</v>
      </c>
      <c r="H49" s="16">
        <f t="shared" si="14"/>
        <v>751206.6</v>
      </c>
      <c r="I49" s="16">
        <f t="shared" si="14"/>
        <v>4125839.1999999993</v>
      </c>
    </row>
    <row r="50" spans="1:9" ht="12" customHeight="1" x14ac:dyDescent="0.25">
      <c r="A50" s="7"/>
      <c r="B50" s="3"/>
      <c r="C50" s="13" t="s">
        <v>16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spans="1:9" ht="12" customHeight="1" x14ac:dyDescent="0.25">
      <c r="A51" s="7"/>
      <c r="B51" s="3"/>
      <c r="C51" s="13" t="s">
        <v>17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</row>
    <row r="52" spans="1:9" ht="12" customHeight="1" x14ac:dyDescent="0.25">
      <c r="A52" s="7"/>
      <c r="B52" s="3"/>
      <c r="C52" s="13" t="s">
        <v>18</v>
      </c>
      <c r="D52" s="15">
        <v>38335</v>
      </c>
      <c r="E52" s="15">
        <v>0</v>
      </c>
      <c r="F52" s="15">
        <f>+D52+E52</f>
        <v>38335</v>
      </c>
      <c r="G52" s="15">
        <v>38335</v>
      </c>
      <c r="H52" s="15">
        <v>38335</v>
      </c>
      <c r="I52" s="15">
        <f>+F52-G52</f>
        <v>0</v>
      </c>
    </row>
    <row r="53" spans="1:9" ht="12" customHeight="1" x14ac:dyDescent="0.25">
      <c r="A53" s="7"/>
      <c r="B53" s="3"/>
      <c r="C53" s="13" t="s">
        <v>19</v>
      </c>
      <c r="D53" s="15">
        <v>10045.4</v>
      </c>
      <c r="E53" s="15">
        <v>0</v>
      </c>
      <c r="F53" s="15">
        <f>+D53+E53</f>
        <v>10045.4</v>
      </c>
      <c r="G53" s="15">
        <v>10045.4</v>
      </c>
      <c r="H53" s="15">
        <v>10045.4</v>
      </c>
      <c r="I53" s="15">
        <f>+F53-G53</f>
        <v>0</v>
      </c>
    </row>
    <row r="54" spans="1:9" ht="12" customHeight="1" x14ac:dyDescent="0.25">
      <c r="A54" s="7"/>
      <c r="B54" s="3"/>
      <c r="C54" s="13" t="s">
        <v>20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</row>
    <row r="55" spans="1:9" ht="12" customHeight="1" x14ac:dyDescent="0.25">
      <c r="A55" s="7"/>
      <c r="B55" s="3"/>
      <c r="C55" s="13" t="s">
        <v>21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</row>
    <row r="56" spans="1:9" ht="12" customHeight="1" x14ac:dyDescent="0.25">
      <c r="A56" s="7"/>
      <c r="B56" s="3"/>
      <c r="C56" s="13" t="s">
        <v>22</v>
      </c>
      <c r="D56" s="15">
        <f>4877045.8-38335-10045.4</f>
        <v>4828665.3999999994</v>
      </c>
      <c r="E56" s="15">
        <v>0</v>
      </c>
      <c r="F56" s="15">
        <f>+D56+E56</f>
        <v>4828665.3999999994</v>
      </c>
      <c r="G56" s="15">
        <v>702826.2</v>
      </c>
      <c r="H56" s="15">
        <v>702826.2</v>
      </c>
      <c r="I56" s="15">
        <f>+F56-G56</f>
        <v>4125839.1999999993</v>
      </c>
    </row>
    <row r="57" spans="1:9" ht="12" customHeight="1" x14ac:dyDescent="0.25">
      <c r="A57" s="7"/>
      <c r="B57" s="3"/>
      <c r="C57" s="13" t="s">
        <v>23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spans="1:9" ht="8.1" customHeight="1" x14ac:dyDescent="0.25">
      <c r="A58" s="8"/>
      <c r="B58" s="4"/>
      <c r="C58" s="12"/>
      <c r="D58" s="16"/>
      <c r="E58" s="16"/>
      <c r="F58" s="14"/>
      <c r="G58" s="16"/>
      <c r="H58" s="16"/>
      <c r="I58" s="14"/>
    </row>
    <row r="59" spans="1:9" ht="12" customHeight="1" x14ac:dyDescent="0.25">
      <c r="A59" s="1"/>
      <c r="B59" s="5" t="s">
        <v>24</v>
      </c>
      <c r="C59" s="2"/>
      <c r="D59" s="16">
        <f>SUM(D60:D66)</f>
        <v>73243485.099999994</v>
      </c>
      <c r="E59" s="16">
        <f t="shared" ref="E59:I59" si="15">SUM(E60:E66)</f>
        <v>0</v>
      </c>
      <c r="F59" s="16">
        <f t="shared" si="15"/>
        <v>73243485.099999994</v>
      </c>
      <c r="G59" s="16">
        <f>SUM(G60:G66)</f>
        <v>29573782.5</v>
      </c>
      <c r="H59" s="16">
        <f>SUM(H60:H66)</f>
        <v>29573782.5</v>
      </c>
      <c r="I59" s="16">
        <f t="shared" si="15"/>
        <v>43669702.599999994</v>
      </c>
    </row>
    <row r="60" spans="1:9" ht="12" customHeight="1" x14ac:dyDescent="0.25">
      <c r="A60" s="7"/>
      <c r="B60" s="3"/>
      <c r="C60" s="13" t="s">
        <v>25</v>
      </c>
      <c r="D60" s="15">
        <v>191116.5</v>
      </c>
      <c r="E60" s="15">
        <v>0</v>
      </c>
      <c r="F60" s="15">
        <f t="shared" ref="F60:F65" si="16">+D60+E60</f>
        <v>191116.5</v>
      </c>
      <c r="G60" s="15">
        <f>191116.5-43188.1</f>
        <v>147928.4</v>
      </c>
      <c r="H60" s="15">
        <f>191116.5-43188.1</f>
        <v>147928.4</v>
      </c>
      <c r="I60" s="15">
        <f t="shared" ref="I60:I65" si="17">+F60-G60</f>
        <v>43188.100000000006</v>
      </c>
    </row>
    <row r="61" spans="1:9" ht="12" customHeight="1" x14ac:dyDescent="0.25">
      <c r="A61" s="7"/>
      <c r="B61" s="3"/>
      <c r="C61" s="13" t="s">
        <v>26</v>
      </c>
      <c r="D61" s="15">
        <v>1346080.4</v>
      </c>
      <c r="E61" s="15">
        <v>0</v>
      </c>
      <c r="F61" s="14">
        <f t="shared" si="16"/>
        <v>1346080.4</v>
      </c>
      <c r="G61" s="15">
        <f>640242.4-483921.8</f>
        <v>156320.60000000003</v>
      </c>
      <c r="H61" s="15">
        <f>640242.4-483921.8</f>
        <v>156320.60000000003</v>
      </c>
      <c r="I61" s="14">
        <f t="shared" si="17"/>
        <v>1189759.7999999998</v>
      </c>
    </row>
    <row r="62" spans="1:9" ht="12" customHeight="1" x14ac:dyDescent="0.25">
      <c r="A62" s="7"/>
      <c r="B62" s="3"/>
      <c r="C62" s="13" t="s">
        <v>27</v>
      </c>
      <c r="D62" s="15">
        <v>29755242.699999999</v>
      </c>
      <c r="E62" s="15">
        <v>0</v>
      </c>
      <c r="F62" s="14">
        <f t="shared" si="16"/>
        <v>29755242.699999999</v>
      </c>
      <c r="G62" s="15">
        <v>9857550.9000000004</v>
      </c>
      <c r="H62" s="15">
        <v>9857550.9000000004</v>
      </c>
      <c r="I62" s="14">
        <f t="shared" si="17"/>
        <v>19897691.799999997</v>
      </c>
    </row>
    <row r="63" spans="1:9" ht="12" customHeight="1" x14ac:dyDescent="0.25">
      <c r="A63" s="7"/>
      <c r="B63" s="3"/>
      <c r="C63" s="13" t="s">
        <v>28</v>
      </c>
      <c r="D63" s="15">
        <v>23205.5</v>
      </c>
      <c r="E63" s="15">
        <v>0</v>
      </c>
      <c r="F63" s="15">
        <f t="shared" si="16"/>
        <v>23205.5</v>
      </c>
      <c r="G63" s="15">
        <f>23205.5-12289.6</f>
        <v>10915.9</v>
      </c>
      <c r="H63" s="15">
        <f>23205.5-12289.6</f>
        <v>10915.9</v>
      </c>
      <c r="I63" s="15">
        <f t="shared" si="17"/>
        <v>12289.6</v>
      </c>
    </row>
    <row r="64" spans="1:9" ht="12" customHeight="1" x14ac:dyDescent="0.25">
      <c r="A64" s="7"/>
      <c r="B64" s="3"/>
      <c r="C64" s="13" t="s">
        <v>29</v>
      </c>
      <c r="D64" s="15">
        <f>41489384.1+719995.3-191116.5-23205.5-571956.7-64217.4-3000</f>
        <v>41355883.299999997</v>
      </c>
      <c r="E64" s="15">
        <v>0</v>
      </c>
      <c r="F64" s="14">
        <f t="shared" si="16"/>
        <v>41355883.299999997</v>
      </c>
      <c r="G64" s="15">
        <f>20276777.1-1447667.1</f>
        <v>18829110</v>
      </c>
      <c r="H64" s="15">
        <f>20276777.1-1447667.1</f>
        <v>18829110</v>
      </c>
      <c r="I64" s="14">
        <f t="shared" si="17"/>
        <v>22526773.299999997</v>
      </c>
    </row>
    <row r="65" spans="1:9" ht="12" customHeight="1" x14ac:dyDescent="0.25">
      <c r="A65" s="7"/>
      <c r="B65" s="3"/>
      <c r="C65" s="13" t="s">
        <v>30</v>
      </c>
      <c r="D65" s="15">
        <v>571956.69999999995</v>
      </c>
      <c r="E65" s="15">
        <v>0</v>
      </c>
      <c r="F65" s="14">
        <f t="shared" si="16"/>
        <v>571956.69999999995</v>
      </c>
      <c r="G65" s="15">
        <v>571956.69999999995</v>
      </c>
      <c r="H65" s="15">
        <v>571956.69999999995</v>
      </c>
      <c r="I65" s="14">
        <f t="shared" si="17"/>
        <v>0</v>
      </c>
    </row>
    <row r="66" spans="1:9" ht="12" customHeight="1" x14ac:dyDescent="0.25">
      <c r="A66" s="7"/>
      <c r="B66" s="3"/>
      <c r="C66" s="13" t="s">
        <v>31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1:9" ht="8.1" customHeight="1" x14ac:dyDescent="0.25">
      <c r="A67" s="8"/>
      <c r="B67" s="4"/>
      <c r="C67" s="12"/>
      <c r="D67" s="16"/>
      <c r="E67" s="16"/>
      <c r="F67" s="14"/>
      <c r="G67" s="16"/>
      <c r="H67" s="16"/>
      <c r="I67" s="14"/>
    </row>
    <row r="68" spans="1:9" ht="12" customHeight="1" x14ac:dyDescent="0.25">
      <c r="A68" s="1"/>
      <c r="B68" s="5" t="s">
        <v>32</v>
      </c>
      <c r="C68" s="2"/>
      <c r="D68" s="16">
        <f>SUM(D69:D77)</f>
        <v>67217.399999999994</v>
      </c>
      <c r="E68" s="16">
        <f t="shared" ref="E68:I68" si="18">SUM(E69:E77)</f>
        <v>0</v>
      </c>
      <c r="F68" s="16">
        <f t="shared" si="18"/>
        <v>67217.399999999994</v>
      </c>
      <c r="G68" s="16">
        <f t="shared" si="18"/>
        <v>67217.399999999994</v>
      </c>
      <c r="H68" s="16">
        <f t="shared" si="18"/>
        <v>67217.399999999994</v>
      </c>
      <c r="I68" s="16">
        <f t="shared" si="18"/>
        <v>0</v>
      </c>
    </row>
    <row r="69" spans="1:9" ht="12" customHeight="1" x14ac:dyDescent="0.25">
      <c r="A69" s="7"/>
      <c r="B69" s="3"/>
      <c r="C69" s="13" t="s">
        <v>33</v>
      </c>
      <c r="D69" s="15">
        <v>64217.4</v>
      </c>
      <c r="E69" s="15">
        <v>0</v>
      </c>
      <c r="F69" s="15">
        <f>+D69+E69</f>
        <v>64217.4</v>
      </c>
      <c r="G69" s="15">
        <v>64217.4</v>
      </c>
      <c r="H69" s="15">
        <v>64217.4</v>
      </c>
      <c r="I69" s="15">
        <f>+F69-G69</f>
        <v>0</v>
      </c>
    </row>
    <row r="70" spans="1:9" ht="12" customHeight="1" x14ac:dyDescent="0.25">
      <c r="A70" s="7"/>
      <c r="B70" s="3"/>
      <c r="C70" s="13" t="s">
        <v>34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1:9" ht="12" customHeight="1" x14ac:dyDescent="0.25">
      <c r="A71" s="7"/>
      <c r="B71" s="3"/>
      <c r="C71" s="13" t="s">
        <v>35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</row>
    <row r="72" spans="1:9" ht="12" customHeight="1" x14ac:dyDescent="0.25">
      <c r="A72" s="7"/>
      <c r="B72" s="3"/>
      <c r="C72" s="13" t="s">
        <v>36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</row>
    <row r="73" spans="1:9" ht="12" customHeight="1" x14ac:dyDescent="0.25">
      <c r="A73" s="7"/>
      <c r="B73" s="3"/>
      <c r="C73" s="13" t="s">
        <v>37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1:9" ht="12" customHeight="1" x14ac:dyDescent="0.25">
      <c r="A74" s="7"/>
      <c r="B74" s="3"/>
      <c r="C74" s="13" t="s">
        <v>38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1:9" ht="12" customHeight="1" x14ac:dyDescent="0.25">
      <c r="A75" s="7"/>
      <c r="B75" s="3"/>
      <c r="C75" s="13" t="s">
        <v>39</v>
      </c>
      <c r="D75" s="15">
        <v>3000</v>
      </c>
      <c r="E75" s="15">
        <v>0</v>
      </c>
      <c r="F75" s="15">
        <f>+D75+E75</f>
        <v>3000</v>
      </c>
      <c r="G75" s="15">
        <v>3000</v>
      </c>
      <c r="H75" s="15">
        <v>3000</v>
      </c>
      <c r="I75" s="15">
        <f>+F75-G75</f>
        <v>0</v>
      </c>
    </row>
    <row r="76" spans="1:9" ht="12" customHeight="1" x14ac:dyDescent="0.25">
      <c r="A76" s="7"/>
      <c r="B76" s="3"/>
      <c r="C76" s="13" t="s">
        <v>40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</row>
    <row r="77" spans="1:9" ht="12" customHeight="1" x14ac:dyDescent="0.25">
      <c r="A77" s="7"/>
      <c r="B77" s="3"/>
      <c r="C77" s="13" t="s">
        <v>41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</row>
    <row r="78" spans="1:9" ht="8.1" customHeight="1" x14ac:dyDescent="0.25">
      <c r="A78" s="8"/>
      <c r="B78" s="4"/>
      <c r="C78" s="12"/>
      <c r="D78" s="16"/>
      <c r="E78" s="16"/>
      <c r="F78" s="14"/>
      <c r="G78" s="16"/>
      <c r="H78" s="16"/>
      <c r="I78" s="14"/>
    </row>
    <row r="79" spans="1:9" ht="14.1" customHeight="1" x14ac:dyDescent="0.25">
      <c r="A79" s="1"/>
      <c r="B79" s="5" t="s">
        <v>42</v>
      </c>
      <c r="C79" s="2"/>
      <c r="D79" s="16">
        <f>SUM(D80:D83)</f>
        <v>18935977.399999999</v>
      </c>
      <c r="E79" s="16">
        <f t="shared" ref="E79:I79" si="19">SUM(E80:E83)</f>
        <v>0</v>
      </c>
      <c r="F79" s="16">
        <f t="shared" si="19"/>
        <v>18935977.399999999</v>
      </c>
      <c r="G79" s="16">
        <f t="shared" si="19"/>
        <v>9189944.4000000004</v>
      </c>
      <c r="H79" s="16">
        <f t="shared" si="19"/>
        <v>9189944.4000000004</v>
      </c>
      <c r="I79" s="16">
        <f t="shared" si="19"/>
        <v>9746033</v>
      </c>
    </row>
    <row r="80" spans="1:9" ht="14.1" customHeight="1" x14ac:dyDescent="0.25">
      <c r="A80" s="7"/>
      <c r="B80" s="3"/>
      <c r="C80" s="13" t="s">
        <v>43</v>
      </c>
      <c r="D80" s="15">
        <v>5445309.5999999996</v>
      </c>
      <c r="E80" s="15">
        <v>0</v>
      </c>
      <c r="F80" s="15">
        <f>+D80-E80</f>
        <v>5445309.5999999996</v>
      </c>
      <c r="G80" s="15">
        <v>2047207.8</v>
      </c>
      <c r="H80" s="15">
        <v>2047207.8</v>
      </c>
      <c r="I80" s="15">
        <f>+F80-G80</f>
        <v>3398101.8</v>
      </c>
    </row>
    <row r="81" spans="1:9" ht="14.1" customHeight="1" x14ac:dyDescent="0.25">
      <c r="A81" s="7"/>
      <c r="B81" s="3"/>
      <c r="C81" s="13" t="s">
        <v>44</v>
      </c>
      <c r="D81" s="15">
        <v>13490667.800000001</v>
      </c>
      <c r="E81" s="15">
        <v>0</v>
      </c>
      <c r="F81" s="15">
        <f>+D81+E81</f>
        <v>13490667.800000001</v>
      </c>
      <c r="G81" s="15">
        <v>7142736.5999999996</v>
      </c>
      <c r="H81" s="15">
        <v>7142736.5999999996</v>
      </c>
      <c r="I81" s="15">
        <f>+F81-G81</f>
        <v>6347931.2000000011</v>
      </c>
    </row>
    <row r="82" spans="1:9" ht="14.1" customHeight="1" x14ac:dyDescent="0.25">
      <c r="A82" s="7"/>
      <c r="B82" s="3"/>
      <c r="C82" s="13" t="s">
        <v>45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</row>
    <row r="83" spans="1:9" ht="14.1" customHeight="1" x14ac:dyDescent="0.25">
      <c r="A83" s="7"/>
      <c r="B83" s="3"/>
      <c r="C83" s="13" t="s">
        <v>46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</row>
    <row r="84" spans="1:9" ht="8.1" customHeight="1" x14ac:dyDescent="0.25">
      <c r="A84" s="8"/>
      <c r="B84" s="4"/>
      <c r="C84" s="12"/>
      <c r="D84" s="16"/>
      <c r="E84" s="16"/>
      <c r="F84" s="14"/>
      <c r="G84" s="16"/>
      <c r="H84" s="16"/>
      <c r="I84" s="14"/>
    </row>
    <row r="85" spans="1:9" x14ac:dyDescent="0.25">
      <c r="A85" s="27" t="s">
        <v>48</v>
      </c>
      <c r="B85" s="28"/>
      <c r="C85" s="29"/>
      <c r="D85" s="16">
        <f>+D11+D48</f>
        <v>227455309.73899999</v>
      </c>
      <c r="E85" s="16">
        <f t="shared" ref="E85:I85" si="20">+E11+E48</f>
        <v>329882.2967099981</v>
      </c>
      <c r="F85" s="16">
        <f t="shared" si="20"/>
        <v>227785192.03571001</v>
      </c>
      <c r="G85" s="16">
        <f>+G11+G48</f>
        <v>124040444.46985</v>
      </c>
      <c r="H85" s="16">
        <f t="shared" si="20"/>
        <v>121656097.52105001</v>
      </c>
      <c r="I85" s="16">
        <f t="shared" si="20"/>
        <v>103744747.56586</v>
      </c>
    </row>
    <row r="86" spans="1:9" ht="8.1" customHeight="1" x14ac:dyDescent="0.25">
      <c r="A86" s="9"/>
      <c r="B86" s="10"/>
      <c r="C86" s="11"/>
      <c r="D86" s="17"/>
      <c r="E86" s="17"/>
      <c r="F86" s="17"/>
      <c r="G86" s="17"/>
      <c r="H86" s="17"/>
      <c r="I86" s="18"/>
    </row>
    <row r="89" spans="1:9" x14ac:dyDescent="0.25">
      <c r="D89" s="24"/>
      <c r="E89" s="22"/>
      <c r="F89" s="24"/>
      <c r="G89" s="23"/>
      <c r="H89" s="23"/>
      <c r="I89" s="23"/>
    </row>
    <row r="90" spans="1:9" x14ac:dyDescent="0.25">
      <c r="H90" s="20"/>
    </row>
    <row r="91" spans="1:9" x14ac:dyDescent="0.25">
      <c r="D91" s="20"/>
      <c r="F91" s="20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cp:lastPrinted>2017-08-17T19:22:31Z</cp:lastPrinted>
  <dcterms:created xsi:type="dcterms:W3CDTF">2017-05-09T18:58:00Z</dcterms:created>
  <dcterms:modified xsi:type="dcterms:W3CDTF">2017-08-23T16:59:33Z</dcterms:modified>
</cp:coreProperties>
</file>