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605" windowHeight="7470"/>
  </bookViews>
  <sheets>
    <sheet name="Formato 6b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7" l="1"/>
  <c r="I63" i="7" s="1"/>
  <c r="F62" i="7"/>
  <c r="I62" i="7" s="1"/>
  <c r="F61" i="7"/>
  <c r="I61" i="7" s="1"/>
  <c r="F60" i="7"/>
  <c r="I60" i="7" s="1"/>
  <c r="F59" i="7"/>
  <c r="I59" i="7" s="1"/>
  <c r="F58" i="7"/>
  <c r="I58" i="7" s="1"/>
  <c r="F57" i="7"/>
  <c r="I57" i="7" s="1"/>
  <c r="F56" i="7"/>
  <c r="I56" i="7" s="1"/>
  <c r="F55" i="7"/>
  <c r="I55" i="7" s="1"/>
  <c r="F54" i="7"/>
  <c r="I54" i="7" s="1"/>
  <c r="F53" i="7"/>
  <c r="I53" i="7" s="1"/>
  <c r="F52" i="7"/>
  <c r="I52" i="7" s="1"/>
  <c r="D52" i="7"/>
  <c r="I51" i="7"/>
  <c r="F51" i="7"/>
  <c r="I50" i="7"/>
  <c r="F50" i="7"/>
  <c r="I49" i="7"/>
  <c r="F49" i="7"/>
  <c r="I48" i="7"/>
  <c r="F48" i="7"/>
  <c r="I47" i="7"/>
  <c r="F47" i="7"/>
  <c r="I46" i="7"/>
  <c r="F46" i="7"/>
  <c r="I45" i="7"/>
  <c r="F45" i="7"/>
  <c r="D44" i="7"/>
  <c r="F44" i="7" s="1"/>
  <c r="I44" i="7" s="1"/>
  <c r="F43" i="7"/>
  <c r="I43" i="7" s="1"/>
  <c r="F42" i="7"/>
  <c r="I42" i="7" s="1"/>
  <c r="F41" i="7"/>
  <c r="I41" i="7" s="1"/>
  <c r="D41" i="7"/>
  <c r="I40" i="7"/>
  <c r="F40" i="7"/>
  <c r="H38" i="7"/>
  <c r="G38" i="7"/>
  <c r="E38" i="7"/>
  <c r="D38" i="7"/>
  <c r="I36" i="7"/>
  <c r="F36" i="7"/>
  <c r="I35" i="7"/>
  <c r="F35" i="7"/>
  <c r="I34" i="7"/>
  <c r="F34" i="7"/>
  <c r="I33" i="7"/>
  <c r="F33" i="7"/>
  <c r="H32" i="7"/>
  <c r="G32" i="7"/>
  <c r="D32" i="7"/>
  <c r="F32" i="7" s="1"/>
  <c r="I32" i="7" s="1"/>
  <c r="H31" i="7"/>
  <c r="G31" i="7"/>
  <c r="F31" i="7"/>
  <c r="I31" i="7" s="1"/>
  <c r="D31" i="7"/>
  <c r="I30" i="7"/>
  <c r="F30" i="7"/>
  <c r="H29" i="7"/>
  <c r="G29" i="7"/>
  <c r="D29" i="7"/>
  <c r="F29" i="7" s="1"/>
  <c r="I29" i="7" s="1"/>
  <c r="F28" i="7"/>
  <c r="I28" i="7" s="1"/>
  <c r="F27" i="7"/>
  <c r="I27" i="7" s="1"/>
  <c r="F26" i="7"/>
  <c r="I26" i="7" s="1"/>
  <c r="H25" i="7"/>
  <c r="G25" i="7"/>
  <c r="F25" i="7"/>
  <c r="I25" i="7" s="1"/>
  <c r="D25" i="7"/>
  <c r="H24" i="7"/>
  <c r="G24" i="7"/>
  <c r="D24" i="7"/>
  <c r="F24" i="7" s="1"/>
  <c r="I24" i="7" s="1"/>
  <c r="F23" i="7"/>
  <c r="I23" i="7" s="1"/>
  <c r="F22" i="7"/>
  <c r="I22" i="7" s="1"/>
  <c r="F21" i="7"/>
  <c r="I21" i="7" s="1"/>
  <c r="F20" i="7"/>
  <c r="I20" i="7" s="1"/>
  <c r="F19" i="7"/>
  <c r="I19" i="7" s="1"/>
  <c r="H18" i="7"/>
  <c r="G18" i="7"/>
  <c r="F18" i="7"/>
  <c r="I18" i="7" s="1"/>
  <c r="D18" i="7"/>
  <c r="H17" i="7"/>
  <c r="G17" i="7"/>
  <c r="D17" i="7"/>
  <c r="F17" i="7" s="1"/>
  <c r="I17" i="7" s="1"/>
  <c r="H16" i="7"/>
  <c r="G16" i="7"/>
  <c r="F16" i="7"/>
  <c r="I16" i="7" s="1"/>
  <c r="D16" i="7"/>
  <c r="I15" i="7"/>
  <c r="F15" i="7"/>
  <c r="H14" i="7"/>
  <c r="G14" i="7"/>
  <c r="G11" i="7" s="1"/>
  <c r="G65" i="7" s="1"/>
  <c r="D14" i="7"/>
  <c r="F14" i="7" s="1"/>
  <c r="F13" i="7"/>
  <c r="I13" i="7" s="1"/>
  <c r="H11" i="7"/>
  <c r="H65" i="7" s="1"/>
  <c r="E11" i="7"/>
  <c r="E65" i="7" s="1"/>
  <c r="D11" i="7"/>
  <c r="D65" i="7" s="1"/>
  <c r="F11" i="7" l="1"/>
  <c r="I14" i="7"/>
  <c r="I11" i="7" s="1"/>
  <c r="I65" i="7" s="1"/>
  <c r="I38" i="7"/>
  <c r="F38" i="7"/>
  <c r="F65" i="7" l="1"/>
</calcChain>
</file>

<file path=xl/sharedStrings.xml><?xml version="1.0" encoding="utf-8"?>
<sst xmlns="http://schemas.openxmlformats.org/spreadsheetml/2006/main" count="66" uniqueCount="42">
  <si>
    <t>Formato 6 b) Estado Analítico del Ejercicio del Presupuesto de Egresos Detallado - LDF</t>
  </si>
  <si>
    <t>(Clasificación Administrativa)</t>
  </si>
  <si>
    <t>Gobierno del Estado de México</t>
  </si>
  <si>
    <t>Estado Analítico del Ejercicio del Presupuesto de Egresos Detallado - LDF</t>
  </si>
  <si>
    <t>Clasificación Administrativa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</si>
  <si>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</si>
  <si>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</si>
  <si>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</si>
  <si>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</si>
  <si>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</si>
  <si>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</si>
  <si>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</si>
  <si>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</si>
  <si>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</si>
  <si>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
(I=A+B+C+D+E+F+G+H+I+J+K+L+M+N+Ñ+O+P+Q+R+S+T+U+V+W)</t>
  </si>
  <si>
    <t>A. GUBERNATURA</t>
  </si>
  <si>
    <t>B. SECRETARÍA GENERAL DE GOBIERNO</t>
  </si>
  <si>
    <t>C.SECRETARÍA DE FINANZAS</t>
  </si>
  <si>
    <t>D. SECRETARÍA DEL TRABAJO</t>
  </si>
  <si>
    <t>E. SECRETARÍA DE EDUCACIÓN</t>
  </si>
  <si>
    <t>F. SECRETARÍA DE DESARROLLO AGROPECUARIO</t>
  </si>
  <si>
    <t>G. SECRETARÍA DE DESARROLLO ECONOMICO</t>
  </si>
  <si>
    <t>H. SECRETARÍA DE LA CONTRALORIA</t>
  </si>
  <si>
    <t>I. SECRETARÍA DEL MEDIO AMBIENTE</t>
  </si>
  <si>
    <t>J. PROCURADORIA GENERAL DE JUSTICIA</t>
  </si>
  <si>
    <t>K. COORDINACIÓN GENERAL DE COMUNICACIÓN SOCIAL</t>
  </si>
  <si>
    <t>L. SECRETARÍA DE DESARROLLO SOCIAL</t>
  </si>
  <si>
    <t>M. SECRETARÍA DE SALUD</t>
  </si>
  <si>
    <t>N. SECRETARÍA TÉCNICA DEL GABINETE</t>
  </si>
  <si>
    <t>Ñ. SECRETARÍA DE MOVILIDAD</t>
  </si>
  <si>
    <t>O SECRETARÍA DE DESARROLLO URBANO  Y METROPOLITANO</t>
  </si>
  <si>
    <t>P. SECRETARÍA DE TURISMO</t>
  </si>
  <si>
    <t>Q. CONSEJERIA JURIDICA DEL EJECUTIVO ESTATAL</t>
  </si>
  <si>
    <t>R. SECRETARÍA DE CULTURA</t>
  </si>
  <si>
    <t>S. SECRETARÍA DE INFRAESTRUCTURA</t>
  </si>
  <si>
    <t>T. TRIBUNAL DE LO CONTENCIOSO AEDMINISTRATIVO</t>
  </si>
  <si>
    <t>U. JUNTA LOCAL DE CONCILIACIÓN Y ARBITRAJE VALLE DE TOLUCA</t>
  </si>
  <si>
    <t>V. JUNTA LOCAL DE CONCILIACIÓN  Y ARBITRAJE DEL VALLE DE CUAUTITLAN TEXCOCO</t>
  </si>
  <si>
    <t>W.TRIBUNAL ESTATAL DE CONCILIACIÓN Y ARBITRAJE</t>
  </si>
  <si>
    <t>II. Gasto Etiquetado
(II=A+B+C+D+E+F+G+H+I+J+K+L+M+N+Ñ+O+P+Q+R+S+T+U+V+W)</t>
  </si>
  <si>
    <t>III. Total de Egresos (III = I + II)</t>
  </si>
  <si>
    <t>Del 1 de enero al 30 de septiembre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</si>
</sst>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0.0_ ;\-#,##0.0\ "/>
  </numFmts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5" xfId="0" applyFont="1" applyBorder="1"/>
    <xf numFmtId="0" fontId="1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0" borderId="6" xfId="0" applyFont="1" applyBorder="1" applyAlignment="1">
      <alignment horizontal="lef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164" fontId="1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6" fillId="0" borderId="0" xfId="1" applyNumberFormat="1" applyFont="1"/>
    <xf numFmtId="43" fontId="3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164" fontId="6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3" fontId="7" fillId="0" borderId="0" xfId="1" applyFont="1" applyFill="1"/>
    <xf numFmtId="164" fontId="8" fillId="0" borderId="0" xfId="0" applyNumberFormat="1" applyFont="1" applyFill="1"/>
    <xf numFmtId="0" fontId="3" fillId="0" borderId="0" xfId="0" applyFont="1" applyFill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topLeftCell="B1" zoomScale="130" zoomScaleNormal="130" workbookViewId="0">
      <selection activeCell="F12" sqref="F12"/>
    </sheetView>
  </sheetViews>
  <sheetFormatPr baseColWidth="10" defaultColWidth="0" defaultRowHeight="14.25" zeroHeight="1" x14ac:dyDescent="0.2"/>
  <cols>
    <col min="1" max="2" width="2.7109375" style="1" customWidth="1"/>
    <col min="3" max="3" width="37.85546875" style="1" customWidth="1"/>
    <col min="4" max="4" width="18.7109375" style="1" customWidth="1"/>
    <col min="5" max="5" width="14" style="1" customWidth="1"/>
    <col min="6" max="6" width="13.42578125" style="1" customWidth="1"/>
    <col min="7" max="7" width="16.28515625" style="1" bestFit="1" customWidth="1"/>
    <col min="8" max="8" width="19" style="1" customWidth="1"/>
    <col min="9" max="9" width="13.28515625" style="1" customWidth="1"/>
    <col min="10" max="10" width="0.85546875" style="1" customWidth="1"/>
    <col min="11" max="16384" width="11.42578125" style="1" hidden="1"/>
  </cols>
  <sheetData>
    <row r="1" spans="2:10" ht="15" x14ac:dyDescent="0.2">
      <c r="B1" s="28" t="s">
        <v>0</v>
      </c>
      <c r="C1" s="29"/>
      <c r="D1" s="29"/>
      <c r="E1" s="29"/>
      <c r="F1" s="29"/>
      <c r="G1" s="29"/>
      <c r="H1" s="29"/>
      <c r="I1" s="30"/>
    </row>
    <row r="2" spans="2:10" ht="15" x14ac:dyDescent="0.25">
      <c r="B2" s="36" t="s">
        <v>1</v>
      </c>
      <c r="C2" s="37"/>
      <c r="D2" s="37"/>
      <c r="E2" s="37"/>
      <c r="F2" s="37"/>
      <c r="G2" s="37"/>
      <c r="H2" s="37"/>
      <c r="I2" s="38"/>
    </row>
    <row r="3" spans="2:10" ht="14.1" customHeight="1" x14ac:dyDescent="0.2">
      <c r="B3" s="43" t="s">
        <v>2</v>
      </c>
      <c r="C3" s="44"/>
      <c r="D3" s="44"/>
      <c r="E3" s="44"/>
      <c r="F3" s="44"/>
      <c r="G3" s="44"/>
      <c r="H3" s="44"/>
      <c r="I3" s="45"/>
    </row>
    <row r="4" spans="2:10" ht="14.1" customHeight="1" x14ac:dyDescent="0.2">
      <c r="B4" s="46" t="s">
        <v>3</v>
      </c>
      <c r="C4" s="47"/>
      <c r="D4" s="47"/>
      <c r="E4" s="47"/>
      <c r="F4" s="47"/>
      <c r="G4" s="47"/>
      <c r="H4" s="47"/>
      <c r="I4" s="48"/>
    </row>
    <row r="5" spans="2:10" ht="14.1" customHeight="1" x14ac:dyDescent="0.2">
      <c r="B5" s="46" t="s">
        <v>4</v>
      </c>
      <c r="C5" s="47"/>
      <c r="D5" s="47"/>
      <c r="E5" s="47"/>
      <c r="F5" s="47"/>
      <c r="G5" s="47"/>
      <c r="H5" s="47"/>
      <c r="I5" s="48"/>
    </row>
    <row r="6" spans="2:10" ht="14.1" customHeight="1" x14ac:dyDescent="0.2">
      <c r="B6" s="46" t="s">
        <v>41</v>
      </c>
      <c r="C6" s="47"/>
      <c r="D6" s="47"/>
      <c r="E6" s="47"/>
      <c r="F6" s="47"/>
      <c r="G6" s="47"/>
      <c r="H6" s="47"/>
      <c r="I6" s="48"/>
    </row>
    <row r="7" spans="2:10" ht="14.1" customHeight="1" x14ac:dyDescent="0.2">
      <c r="B7" s="49" t="s">
        <v>5</v>
      </c>
      <c r="C7" s="50"/>
      <c r="D7" s="50"/>
      <c r="E7" s="50"/>
      <c r="F7" s="50"/>
      <c r="G7" s="50"/>
      <c r="H7" s="50"/>
      <c r="I7" s="51"/>
    </row>
    <row r="8" spans="2:10" ht="15" customHeight="1" x14ac:dyDescent="0.2">
      <c r="B8" s="35" t="s">
        <v>6</v>
      </c>
      <c r="C8" s="35"/>
      <c r="D8" s="35" t="s">
        <v>7</v>
      </c>
      <c r="E8" s="35"/>
      <c r="F8" s="35"/>
      <c r="G8" s="35"/>
      <c r="H8" s="35"/>
      <c r="I8" s="35" t="s">
        <v>8</v>
      </c>
    </row>
    <row r="9" spans="2:10" ht="21" customHeight="1" x14ac:dyDescent="0.2">
      <c r="B9" s="35"/>
      <c r="C9" s="35"/>
      <c r="D9" s="21" t="s">
        <v>9</v>
      </c>
      <c r="E9" s="21" t="s">
        <v>10</v>
      </c>
      <c r="F9" s="21" t="s">
        <v>11</v>
      </c>
      <c r="G9" s="21" t="s">
        <v>12</v>
      </c>
      <c r="H9" s="21" t="s">
        <v>13</v>
      </c>
      <c r="I9" s="35"/>
    </row>
    <row r="10" spans="2:10" ht="8.1" customHeight="1" x14ac:dyDescent="0.2">
      <c r="B10" s="39"/>
      <c r="C10" s="40"/>
      <c r="D10" s="3"/>
      <c r="E10" s="3"/>
      <c r="F10" s="3"/>
      <c r="G10" s="3"/>
      <c r="H10" s="3"/>
      <c r="I10" s="3"/>
    </row>
    <row r="11" spans="2:10" ht="30" customHeight="1" x14ac:dyDescent="0.2">
      <c r="B11" s="31" t="s">
        <v>14</v>
      </c>
      <c r="C11" s="32"/>
      <c r="D11" s="10">
        <f>SUM(D13:D36)</f>
        <v>91163086.799999997</v>
      </c>
      <c r="E11" s="10">
        <f t="shared" ref="E11:I11" si="0">SUM(E13:E36)</f>
        <v>-2647721.3000000003</v>
      </c>
      <c r="F11" s="10">
        <f t="shared" si="0"/>
        <v>88515365.500000015</v>
      </c>
      <c r="G11" s="10">
        <f t="shared" si="0"/>
        <v>78429009.329999968</v>
      </c>
      <c r="H11" s="10">
        <f t="shared" si="0"/>
        <v>73715752.850000009</v>
      </c>
      <c r="I11" s="10">
        <f t="shared" si="0"/>
        <v>10086356.169999992</v>
      </c>
    </row>
    <row r="12" spans="2:10" ht="8.1" customHeight="1" x14ac:dyDescent="0.2">
      <c r="B12" s="31"/>
      <c r="C12" s="32"/>
      <c r="D12" s="11"/>
      <c r="E12" s="11"/>
      <c r="F12" s="11"/>
      <c r="G12" s="11"/>
      <c r="H12" s="11"/>
      <c r="I12" s="11"/>
    </row>
    <row r="13" spans="2:10" x14ac:dyDescent="0.2">
      <c r="B13" s="2"/>
      <c r="C13" s="5" t="s">
        <v>15</v>
      </c>
      <c r="D13" s="12">
        <v>43759.1</v>
      </c>
      <c r="E13" s="12">
        <v>0</v>
      </c>
      <c r="F13" s="12">
        <f>+D13+E13</f>
        <v>43759.1</v>
      </c>
      <c r="G13" s="12">
        <v>15859.9</v>
      </c>
      <c r="H13" s="12">
        <v>15674.7</v>
      </c>
      <c r="I13" s="12">
        <f>+F13-G13</f>
        <v>27899.199999999997</v>
      </c>
      <c r="J13" s="4"/>
    </row>
    <row r="14" spans="2:10" x14ac:dyDescent="0.2">
      <c r="B14" s="2"/>
      <c r="C14" s="5" t="s">
        <v>16</v>
      </c>
      <c r="D14" s="12">
        <f>13739711.8-6155958.6+1000000</f>
        <v>8583753.2000000011</v>
      </c>
      <c r="E14" s="12">
        <v>28217.700000000012</v>
      </c>
      <c r="F14" s="12">
        <f t="shared" ref="F14:F36" si="1">+D14+E14</f>
        <v>8611970.9000000004</v>
      </c>
      <c r="G14" s="12">
        <f>10505032.6-1957727.6</f>
        <v>8547305</v>
      </c>
      <c r="H14" s="12">
        <f>9888597.5-1957727.6</f>
        <v>7930869.9000000004</v>
      </c>
      <c r="I14" s="12">
        <f t="shared" ref="I14:I36" si="2">+F14-G14</f>
        <v>64665.900000000373</v>
      </c>
      <c r="J14" s="4"/>
    </row>
    <row r="15" spans="2:10" x14ac:dyDescent="0.2">
      <c r="B15" s="2"/>
      <c r="C15" s="5" t="s">
        <v>17</v>
      </c>
      <c r="D15" s="12">
        <v>11051951.6</v>
      </c>
      <c r="E15" s="12">
        <v>139125.70000000001</v>
      </c>
      <c r="F15" s="12">
        <f t="shared" si="1"/>
        <v>11191077.299999999</v>
      </c>
      <c r="G15" s="12">
        <v>9742494.9000000004</v>
      </c>
      <c r="H15" s="12">
        <v>8879740.3000000007</v>
      </c>
      <c r="I15" s="12">
        <f t="shared" si="2"/>
        <v>1448582.3999999985</v>
      </c>
      <c r="J15" s="4"/>
    </row>
    <row r="16" spans="2:10" x14ac:dyDescent="0.2">
      <c r="B16" s="2"/>
      <c r="C16" s="5" t="s">
        <v>18</v>
      </c>
      <c r="D16" s="12">
        <f>723432.9-235986.1</f>
        <v>487446.80000000005</v>
      </c>
      <c r="E16" s="12">
        <v>3774.2</v>
      </c>
      <c r="F16" s="12">
        <f t="shared" si="1"/>
        <v>491221.00000000006</v>
      </c>
      <c r="G16" s="12">
        <f>403957.4-177425.9</f>
        <v>226531.50000000003</v>
      </c>
      <c r="H16" s="12">
        <f>381601.3-177425.9</f>
        <v>204175.4</v>
      </c>
      <c r="I16" s="12">
        <f t="shared" si="2"/>
        <v>264689.5</v>
      </c>
      <c r="J16" s="4"/>
    </row>
    <row r="17" spans="2:10" x14ac:dyDescent="0.2">
      <c r="B17" s="2"/>
      <c r="C17" s="5" t="s">
        <v>19</v>
      </c>
      <c r="D17" s="12">
        <f>78492170.7-42496589.1+2924637.8-4500000</f>
        <v>34420219.399999999</v>
      </c>
      <c r="E17" s="12">
        <v>259248.80000000008</v>
      </c>
      <c r="F17" s="12">
        <f t="shared" si="1"/>
        <v>34679468.199999996</v>
      </c>
      <c r="G17" s="12">
        <f>57295340.9-28513430.7-1505.2</f>
        <v>28780405</v>
      </c>
      <c r="H17" s="12">
        <f>57235677.4-28513430.7-1505.2</f>
        <v>28720741.5</v>
      </c>
      <c r="I17" s="12">
        <f t="shared" si="2"/>
        <v>5899063.1999999955</v>
      </c>
      <c r="J17" s="4"/>
    </row>
    <row r="18" spans="2:10" x14ac:dyDescent="0.2">
      <c r="B18" s="2"/>
      <c r="C18" s="5" t="s">
        <v>20</v>
      </c>
      <c r="D18" s="12">
        <f>2309966.9-60681.6</f>
        <v>2249285.2999999998</v>
      </c>
      <c r="E18" s="12">
        <v>234.40000000000003</v>
      </c>
      <c r="F18" s="12">
        <f t="shared" si="1"/>
        <v>2249519.6999999997</v>
      </c>
      <c r="G18" s="12">
        <f>2308669.7-60681.6</f>
        <v>2247988.1</v>
      </c>
      <c r="H18" s="12">
        <f>212586.5-60681.6</f>
        <v>151904.9</v>
      </c>
      <c r="I18" s="12">
        <f t="shared" si="2"/>
        <v>1531.5999999996275</v>
      </c>
      <c r="J18" s="4"/>
    </row>
    <row r="19" spans="2:10" x14ac:dyDescent="0.2">
      <c r="B19" s="2"/>
      <c r="C19" s="5" t="s">
        <v>21</v>
      </c>
      <c r="D19" s="12">
        <v>683952.7</v>
      </c>
      <c r="E19" s="12">
        <v>21877</v>
      </c>
      <c r="F19" s="12">
        <f t="shared" si="1"/>
        <v>705829.7</v>
      </c>
      <c r="G19" s="12">
        <v>300528.8</v>
      </c>
      <c r="H19" s="12">
        <v>296515.60000000003</v>
      </c>
      <c r="I19" s="12">
        <f t="shared" si="2"/>
        <v>405300.89999999997</v>
      </c>
      <c r="J19" s="4"/>
    </row>
    <row r="20" spans="2:10" x14ac:dyDescent="0.2">
      <c r="B20" s="2"/>
      <c r="C20" s="5" t="s">
        <v>22</v>
      </c>
      <c r="D20" s="12">
        <v>328036.40000000002</v>
      </c>
      <c r="E20" s="12">
        <v>0</v>
      </c>
      <c r="F20" s="12">
        <f t="shared" si="1"/>
        <v>328036.40000000002</v>
      </c>
      <c r="G20" s="12">
        <v>224242.89999999997</v>
      </c>
      <c r="H20" s="12">
        <v>220252.7</v>
      </c>
      <c r="I20" s="12">
        <f t="shared" si="2"/>
        <v>103793.50000000006</v>
      </c>
      <c r="J20" s="4"/>
    </row>
    <row r="21" spans="2:10" x14ac:dyDescent="0.2">
      <c r="B21" s="2"/>
      <c r="C21" s="5" t="s">
        <v>23</v>
      </c>
      <c r="D21" s="12">
        <v>1641845.9</v>
      </c>
      <c r="E21" s="12">
        <v>52412.800000000003</v>
      </c>
      <c r="F21" s="12">
        <f t="shared" si="1"/>
        <v>1694258.7</v>
      </c>
      <c r="G21" s="12">
        <v>1403159.23</v>
      </c>
      <c r="H21" s="12">
        <v>757764</v>
      </c>
      <c r="I21" s="12">
        <f t="shared" si="2"/>
        <v>291099.46999999997</v>
      </c>
      <c r="J21" s="4"/>
    </row>
    <row r="22" spans="2:10" x14ac:dyDescent="0.2">
      <c r="B22" s="2"/>
      <c r="C22" s="5" t="s">
        <v>24</v>
      </c>
      <c r="D22" s="12">
        <v>3219691.8</v>
      </c>
      <c r="E22" s="12">
        <v>-3219691.8</v>
      </c>
      <c r="F22" s="12">
        <f t="shared" si="1"/>
        <v>0</v>
      </c>
      <c r="G22" s="12">
        <v>0</v>
      </c>
      <c r="H22" s="12">
        <v>0</v>
      </c>
      <c r="I22" s="12">
        <f t="shared" si="2"/>
        <v>0</v>
      </c>
      <c r="J22" s="4"/>
    </row>
    <row r="23" spans="2:10" x14ac:dyDescent="0.2">
      <c r="B23" s="2"/>
      <c r="C23" s="5" t="s">
        <v>25</v>
      </c>
      <c r="D23" s="12">
        <v>115040.6</v>
      </c>
      <c r="E23" s="12">
        <v>0</v>
      </c>
      <c r="F23" s="12">
        <f t="shared" si="1"/>
        <v>115040.6</v>
      </c>
      <c r="G23" s="12">
        <v>105919.3</v>
      </c>
      <c r="H23" s="12">
        <v>105919.3</v>
      </c>
      <c r="I23" s="12">
        <f t="shared" si="2"/>
        <v>9121.3000000000029</v>
      </c>
      <c r="J23" s="4"/>
    </row>
    <row r="24" spans="2:10" x14ac:dyDescent="0.2">
      <c r="B24" s="2"/>
      <c r="C24" s="5" t="s">
        <v>26</v>
      </c>
      <c r="D24" s="12">
        <f>5209047.9-10233.5</f>
        <v>5198814.4000000004</v>
      </c>
      <c r="E24" s="12">
        <v>0</v>
      </c>
      <c r="F24" s="12">
        <f t="shared" si="1"/>
        <v>5198814.4000000004</v>
      </c>
      <c r="G24" s="12">
        <f>4756283.7-10233.5</f>
        <v>4746050.2</v>
      </c>
      <c r="H24" s="12">
        <f>4739525.9-10233.5</f>
        <v>4729292.4000000004</v>
      </c>
      <c r="I24" s="12">
        <f t="shared" si="2"/>
        <v>452764.20000000019</v>
      </c>
      <c r="J24" s="4"/>
    </row>
    <row r="25" spans="2:10" x14ac:dyDescent="0.2">
      <c r="B25" s="2"/>
      <c r="C25" s="5" t="s">
        <v>27</v>
      </c>
      <c r="D25" s="12">
        <f>26966741.4-26255242.7+3500000</f>
        <v>4211498.6999999993</v>
      </c>
      <c r="E25" s="12">
        <v>-69376.700000001118</v>
      </c>
      <c r="F25" s="12">
        <f t="shared" si="1"/>
        <v>4142121.9999999981</v>
      </c>
      <c r="G25" s="12">
        <f>18392339.9-14287793</f>
        <v>4104546.8999999985</v>
      </c>
      <c r="H25" s="12">
        <f>18303371.3-14287793</f>
        <v>4015578.3000000007</v>
      </c>
      <c r="I25" s="12">
        <f t="shared" si="2"/>
        <v>37575.099999999627</v>
      </c>
      <c r="J25" s="4"/>
    </row>
    <row r="26" spans="2:10" x14ac:dyDescent="0.2">
      <c r="B26" s="2"/>
      <c r="C26" s="5" t="s">
        <v>28</v>
      </c>
      <c r="D26" s="12">
        <v>48470</v>
      </c>
      <c r="E26" s="12">
        <v>60</v>
      </c>
      <c r="F26" s="12">
        <f t="shared" si="1"/>
        <v>48530</v>
      </c>
      <c r="G26" s="12">
        <v>34041.4</v>
      </c>
      <c r="H26" s="12">
        <v>34041.4</v>
      </c>
      <c r="I26" s="12">
        <f t="shared" si="2"/>
        <v>14488.599999999999</v>
      </c>
      <c r="J26" s="4"/>
    </row>
    <row r="27" spans="2:10" x14ac:dyDescent="0.2">
      <c r="B27" s="2"/>
      <c r="C27" s="5" t="s">
        <v>29</v>
      </c>
      <c r="D27" s="12">
        <v>730725.1</v>
      </c>
      <c r="E27" s="12">
        <v>0</v>
      </c>
      <c r="F27" s="12">
        <f t="shared" si="1"/>
        <v>730725.1</v>
      </c>
      <c r="G27" s="12">
        <v>628412.80000000005</v>
      </c>
      <c r="H27" s="12">
        <v>628193.1</v>
      </c>
      <c r="I27" s="12">
        <f t="shared" si="2"/>
        <v>102312.29999999993</v>
      </c>
      <c r="J27" s="4"/>
    </row>
    <row r="28" spans="2:10" x14ac:dyDescent="0.2">
      <c r="B28" s="2"/>
      <c r="C28" s="5" t="s">
        <v>30</v>
      </c>
      <c r="D28" s="12">
        <v>884011.5</v>
      </c>
      <c r="E28" s="12">
        <v>0</v>
      </c>
      <c r="F28" s="12">
        <f t="shared" si="1"/>
        <v>884011.5</v>
      </c>
      <c r="G28" s="12">
        <v>384432.00000000006</v>
      </c>
      <c r="H28" s="12">
        <v>344070.20000000007</v>
      </c>
      <c r="I28" s="12">
        <f t="shared" si="2"/>
        <v>499579.49999999994</v>
      </c>
      <c r="J28" s="4"/>
    </row>
    <row r="29" spans="2:10" x14ac:dyDescent="0.2">
      <c r="B29" s="2"/>
      <c r="C29" s="5" t="s">
        <v>31</v>
      </c>
      <c r="D29" s="12">
        <f>311681.8-3046.1</f>
        <v>308635.7</v>
      </c>
      <c r="E29" s="12">
        <v>5380</v>
      </c>
      <c r="F29" s="12">
        <f t="shared" si="1"/>
        <v>314015.7</v>
      </c>
      <c r="G29" s="12">
        <f>117436.1-3046.1</f>
        <v>114390</v>
      </c>
      <c r="H29" s="12">
        <f>114430.5-3046.1</f>
        <v>111384.4</v>
      </c>
      <c r="I29" s="12">
        <f t="shared" si="2"/>
        <v>199625.7</v>
      </c>
      <c r="J29" s="4"/>
    </row>
    <row r="30" spans="2:10" x14ac:dyDescent="0.2">
      <c r="B30" s="2"/>
      <c r="C30" s="5" t="s">
        <v>32</v>
      </c>
      <c r="D30" s="12">
        <v>457701.8</v>
      </c>
      <c r="E30" s="12">
        <v>39201.599999999999</v>
      </c>
      <c r="F30" s="12">
        <f t="shared" si="1"/>
        <v>496903.39999999997</v>
      </c>
      <c r="G30" s="12">
        <v>377670.40000000002</v>
      </c>
      <c r="H30" s="12">
        <v>345537.7</v>
      </c>
      <c r="I30" s="12">
        <f t="shared" si="2"/>
        <v>119232.99999999994</v>
      </c>
      <c r="J30" s="4"/>
    </row>
    <row r="31" spans="2:10" x14ac:dyDescent="0.2">
      <c r="B31" s="2"/>
      <c r="C31" s="5" t="s">
        <v>33</v>
      </c>
      <c r="D31" s="12">
        <f>2301932.5-53731.7</f>
        <v>2248200.7999999998</v>
      </c>
      <c r="E31" s="12">
        <v>231539.69999999998</v>
      </c>
      <c r="F31" s="12">
        <f t="shared" si="1"/>
        <v>2479740.5</v>
      </c>
      <c r="G31" s="12">
        <f>953030.5-53731.7</f>
        <v>899298.8</v>
      </c>
      <c r="H31" s="12">
        <f>924320-53731.7</f>
        <v>870588.3</v>
      </c>
      <c r="I31" s="12">
        <f t="shared" si="2"/>
        <v>1580441.7</v>
      </c>
      <c r="J31" s="4"/>
    </row>
    <row r="32" spans="2:10" x14ac:dyDescent="0.2">
      <c r="B32" s="2"/>
      <c r="C32" s="5" t="s">
        <v>34</v>
      </c>
      <c r="D32" s="12">
        <f>14752532.1-2916278.9+2112539.7</f>
        <v>13948792.899999999</v>
      </c>
      <c r="E32" s="12">
        <v>-168360.8</v>
      </c>
      <c r="F32" s="12">
        <f t="shared" si="1"/>
        <v>13780432.099999998</v>
      </c>
      <c r="G32" s="12">
        <f>18269479.7-2916278.9</f>
        <v>15353200.799999999</v>
      </c>
      <c r="H32" s="12">
        <f>18082879.95-2916278.9</f>
        <v>15166601.049999999</v>
      </c>
      <c r="I32" s="12">
        <f>+F32-G32</f>
        <v>-1572768.7000000011</v>
      </c>
      <c r="J32" s="4"/>
    </row>
    <row r="33" spans="2:10" x14ac:dyDescent="0.2">
      <c r="B33" s="2"/>
      <c r="C33" s="5" t="s">
        <v>35</v>
      </c>
      <c r="D33" s="12">
        <v>124962.6</v>
      </c>
      <c r="E33" s="12">
        <v>28636.1</v>
      </c>
      <c r="F33" s="12">
        <f t="shared" si="1"/>
        <v>153598.70000000001</v>
      </c>
      <c r="G33" s="12">
        <v>84457.1</v>
      </c>
      <c r="H33" s="12">
        <v>78833.399999999994</v>
      </c>
      <c r="I33" s="12">
        <f t="shared" si="2"/>
        <v>69141.600000000006</v>
      </c>
      <c r="J33" s="4"/>
    </row>
    <row r="34" spans="2:10" ht="24" customHeight="1" x14ac:dyDescent="0.2">
      <c r="B34" s="2"/>
      <c r="C34" s="5" t="s">
        <v>36</v>
      </c>
      <c r="D34" s="12">
        <v>51306.7</v>
      </c>
      <c r="E34" s="12">
        <v>0</v>
      </c>
      <c r="F34" s="12">
        <f t="shared" si="1"/>
        <v>51306.7</v>
      </c>
      <c r="G34" s="12">
        <v>30750.7</v>
      </c>
      <c r="H34" s="12">
        <v>30750.7</v>
      </c>
      <c r="I34" s="12">
        <f t="shared" si="2"/>
        <v>20555.999999999996</v>
      </c>
      <c r="J34" s="4"/>
    </row>
    <row r="35" spans="2:10" ht="22.5" customHeight="1" x14ac:dyDescent="0.2">
      <c r="B35" s="2"/>
      <c r="C35" s="5" t="s">
        <v>37</v>
      </c>
      <c r="D35" s="12">
        <v>89479.9</v>
      </c>
      <c r="E35" s="12">
        <v>0</v>
      </c>
      <c r="F35" s="12">
        <f t="shared" si="1"/>
        <v>89479.9</v>
      </c>
      <c r="G35" s="12">
        <v>56153.1</v>
      </c>
      <c r="H35" s="12">
        <v>56153.1</v>
      </c>
      <c r="I35" s="12">
        <f t="shared" si="2"/>
        <v>33326.799999999996</v>
      </c>
      <c r="J35" s="4"/>
    </row>
    <row r="36" spans="2:10" x14ac:dyDescent="0.2">
      <c r="B36" s="2"/>
      <c r="C36" s="5" t="s">
        <v>38</v>
      </c>
      <c r="D36" s="12">
        <v>35503.9</v>
      </c>
      <c r="E36" s="12">
        <v>0</v>
      </c>
      <c r="F36" s="12">
        <f t="shared" si="1"/>
        <v>35503.9</v>
      </c>
      <c r="G36" s="12">
        <v>21170.5</v>
      </c>
      <c r="H36" s="12">
        <v>21170.5</v>
      </c>
      <c r="I36" s="12">
        <f t="shared" si="2"/>
        <v>14333.400000000001</v>
      </c>
      <c r="J36" s="4"/>
    </row>
    <row r="37" spans="2:10" x14ac:dyDescent="0.2">
      <c r="B37" s="41"/>
      <c r="C37" s="42"/>
      <c r="D37" s="15"/>
      <c r="E37" s="15"/>
      <c r="F37" s="23"/>
      <c r="G37" s="15"/>
      <c r="H37" s="15"/>
      <c r="I37" s="23"/>
    </row>
    <row r="38" spans="2:10" ht="22.5" customHeight="1" x14ac:dyDescent="0.2">
      <c r="B38" s="33" t="s">
        <v>39</v>
      </c>
      <c r="C38" s="34"/>
      <c r="D38" s="22">
        <f>SUM(D40:D63)</f>
        <v>78187748.300000027</v>
      </c>
      <c r="E38" s="22">
        <f t="shared" ref="E38:I38" si="3">SUM(E40:E63)</f>
        <v>0</v>
      </c>
      <c r="F38" s="22">
        <f t="shared" si="3"/>
        <v>78187748.300000027</v>
      </c>
      <c r="G38" s="22">
        <f>SUM(G40:G63)</f>
        <v>47981854.200000003</v>
      </c>
      <c r="H38" s="22">
        <f t="shared" si="3"/>
        <v>47981854.200000003</v>
      </c>
      <c r="I38" s="22">
        <f t="shared" si="3"/>
        <v>30205894.100000013</v>
      </c>
    </row>
    <row r="39" spans="2:10" ht="8.1" customHeight="1" x14ac:dyDescent="0.2">
      <c r="B39" s="31"/>
      <c r="C39" s="32"/>
      <c r="D39" s="11"/>
      <c r="E39" s="11"/>
      <c r="F39" s="11"/>
      <c r="G39" s="11"/>
      <c r="H39" s="11"/>
      <c r="I39" s="11"/>
    </row>
    <row r="40" spans="2:10" x14ac:dyDescent="0.2">
      <c r="B40" s="2"/>
      <c r="C40" s="5" t="s">
        <v>15</v>
      </c>
      <c r="D40" s="12">
        <v>0</v>
      </c>
      <c r="E40" s="12">
        <v>0</v>
      </c>
      <c r="F40" s="12">
        <f>+D40+E40</f>
        <v>0</v>
      </c>
      <c r="G40" s="12">
        <v>0</v>
      </c>
      <c r="H40" s="12">
        <v>0</v>
      </c>
      <c r="I40" s="12">
        <f>+F40-G40</f>
        <v>0</v>
      </c>
    </row>
    <row r="41" spans="2:10" x14ac:dyDescent="0.2">
      <c r="B41" s="2"/>
      <c r="C41" s="5" t="s">
        <v>16</v>
      </c>
      <c r="D41" s="12">
        <f>492292.5+4877045.8+786620.3-1000000</f>
        <v>5155958.5999999996</v>
      </c>
      <c r="E41" s="12">
        <v>0</v>
      </c>
      <c r="F41" s="12">
        <f t="shared" ref="F41:F63" si="4">+D41+E41</f>
        <v>5155958.5999999996</v>
      </c>
      <c r="G41" s="12">
        <v>1957727.6</v>
      </c>
      <c r="H41" s="12">
        <v>1957727.6</v>
      </c>
      <c r="I41" s="12">
        <f t="shared" ref="I41:I63" si="5">+F41-G41</f>
        <v>3198230.9999999995</v>
      </c>
    </row>
    <row r="42" spans="2:10" x14ac:dyDescent="0.2">
      <c r="B42" s="2"/>
      <c r="C42" s="5" t="s">
        <v>17</v>
      </c>
      <c r="D42" s="12">
        <v>0</v>
      </c>
      <c r="E42" s="12">
        <v>0</v>
      </c>
      <c r="F42" s="12">
        <f t="shared" si="4"/>
        <v>0</v>
      </c>
      <c r="G42" s="12">
        <v>0</v>
      </c>
      <c r="H42" s="12">
        <v>0</v>
      </c>
      <c r="I42" s="12">
        <f t="shared" si="5"/>
        <v>0</v>
      </c>
    </row>
    <row r="43" spans="2:10" x14ac:dyDescent="0.2">
      <c r="B43" s="2"/>
      <c r="C43" s="5" t="s">
        <v>18</v>
      </c>
      <c r="D43" s="12">
        <v>235986.1</v>
      </c>
      <c r="E43" s="12">
        <v>0</v>
      </c>
      <c r="F43" s="12">
        <f t="shared" si="4"/>
        <v>235986.1</v>
      </c>
      <c r="G43" s="12">
        <v>177425.9</v>
      </c>
      <c r="H43" s="12">
        <v>177425.9</v>
      </c>
      <c r="I43" s="12">
        <f t="shared" si="5"/>
        <v>58560.200000000012</v>
      </c>
    </row>
    <row r="44" spans="2:10" x14ac:dyDescent="0.2">
      <c r="B44" s="2"/>
      <c r="C44" s="5" t="s">
        <v>19</v>
      </c>
      <c r="D44" s="12">
        <f>35358890+723508.5+1313065.7+1966550.7+2127369.2-10045.4-3000-43335-323874.9+3500000-2112539.7+4500000</f>
        <v>46996589.100000009</v>
      </c>
      <c r="E44" s="12">
        <v>0</v>
      </c>
      <c r="F44" s="12">
        <f t="shared" si="4"/>
        <v>46996589.100000009</v>
      </c>
      <c r="G44" s="12">
        <v>28514935.899999999</v>
      </c>
      <c r="H44" s="12">
        <v>28514935.899999999</v>
      </c>
      <c r="I44" s="12">
        <f>+F44-G44</f>
        <v>18481653.20000001</v>
      </c>
    </row>
    <row r="45" spans="2:10" x14ac:dyDescent="0.2">
      <c r="B45" s="2"/>
      <c r="C45" s="5" t="s">
        <v>20</v>
      </c>
      <c r="D45" s="12">
        <v>60681.599999999999</v>
      </c>
      <c r="E45" s="12">
        <v>0</v>
      </c>
      <c r="F45" s="12">
        <f t="shared" si="4"/>
        <v>60681.599999999999</v>
      </c>
      <c r="G45" s="12">
        <v>60681.599999999999</v>
      </c>
      <c r="H45" s="12">
        <v>60681.599999999999</v>
      </c>
      <c r="I45" s="12">
        <f t="shared" si="5"/>
        <v>0</v>
      </c>
    </row>
    <row r="46" spans="2:10" x14ac:dyDescent="0.2">
      <c r="B46" s="2"/>
      <c r="C46" s="5" t="s">
        <v>21</v>
      </c>
      <c r="D46" s="12">
        <v>0</v>
      </c>
      <c r="E46" s="12">
        <v>0</v>
      </c>
      <c r="F46" s="12">
        <f t="shared" si="4"/>
        <v>0</v>
      </c>
      <c r="G46" s="12">
        <v>0</v>
      </c>
      <c r="H46" s="12">
        <v>0</v>
      </c>
      <c r="I46" s="12">
        <f t="shared" si="5"/>
        <v>0</v>
      </c>
    </row>
    <row r="47" spans="2:10" x14ac:dyDescent="0.2">
      <c r="B47" s="2"/>
      <c r="C47" s="5" t="s">
        <v>22</v>
      </c>
      <c r="D47" s="12">
        <v>0</v>
      </c>
      <c r="E47" s="12">
        <v>0</v>
      </c>
      <c r="F47" s="12">
        <f t="shared" si="4"/>
        <v>0</v>
      </c>
      <c r="G47" s="12">
        <v>0</v>
      </c>
      <c r="H47" s="12">
        <v>0</v>
      </c>
      <c r="I47" s="12">
        <f t="shared" si="5"/>
        <v>0</v>
      </c>
    </row>
    <row r="48" spans="2:10" x14ac:dyDescent="0.2">
      <c r="B48" s="2"/>
      <c r="C48" s="5" t="s">
        <v>23</v>
      </c>
      <c r="D48" s="12">
        <v>0</v>
      </c>
      <c r="E48" s="12">
        <v>0</v>
      </c>
      <c r="F48" s="12">
        <f t="shared" si="4"/>
        <v>0</v>
      </c>
      <c r="G48" s="12">
        <v>0</v>
      </c>
      <c r="H48" s="12">
        <v>0</v>
      </c>
      <c r="I48" s="12">
        <f t="shared" si="5"/>
        <v>0</v>
      </c>
    </row>
    <row r="49" spans="2:9" x14ac:dyDescent="0.2">
      <c r="B49" s="2"/>
      <c r="C49" s="5" t="s">
        <v>24</v>
      </c>
      <c r="D49" s="12">
        <v>0</v>
      </c>
      <c r="E49" s="12">
        <v>0</v>
      </c>
      <c r="F49" s="12">
        <f t="shared" si="4"/>
        <v>0</v>
      </c>
      <c r="G49" s="12">
        <v>0</v>
      </c>
      <c r="H49" s="12">
        <v>0</v>
      </c>
      <c r="I49" s="12">
        <f t="shared" si="5"/>
        <v>0</v>
      </c>
    </row>
    <row r="50" spans="2:9" x14ac:dyDescent="0.2">
      <c r="B50" s="2"/>
      <c r="C50" s="5" t="s">
        <v>25</v>
      </c>
      <c r="D50" s="12">
        <v>0</v>
      </c>
      <c r="E50" s="12">
        <v>0</v>
      </c>
      <c r="F50" s="12">
        <f t="shared" si="4"/>
        <v>0</v>
      </c>
      <c r="G50" s="12">
        <v>0</v>
      </c>
      <c r="H50" s="12">
        <v>0</v>
      </c>
      <c r="I50" s="12">
        <f t="shared" si="5"/>
        <v>0</v>
      </c>
    </row>
    <row r="51" spans="2:9" x14ac:dyDescent="0.2">
      <c r="B51" s="2"/>
      <c r="C51" s="5" t="s">
        <v>26</v>
      </c>
      <c r="D51" s="12">
        <v>10233.5</v>
      </c>
      <c r="E51" s="12">
        <v>0</v>
      </c>
      <c r="F51" s="12">
        <f t="shared" si="4"/>
        <v>10233.5</v>
      </c>
      <c r="G51" s="12">
        <v>10233.5</v>
      </c>
      <c r="H51" s="12">
        <v>10233.5</v>
      </c>
      <c r="I51" s="12">
        <f t="shared" si="5"/>
        <v>0</v>
      </c>
    </row>
    <row r="52" spans="2:9" x14ac:dyDescent="0.2">
      <c r="B52" s="2"/>
      <c r="C52" s="5" t="s">
        <v>27</v>
      </c>
      <c r="D52" s="12">
        <f>9351347.9+20403894.8-3500000-3500000</f>
        <v>22755242.700000003</v>
      </c>
      <c r="E52" s="12">
        <v>0</v>
      </c>
      <c r="F52" s="12">
        <f t="shared" si="4"/>
        <v>22755242.700000003</v>
      </c>
      <c r="G52" s="12">
        <v>14287793</v>
      </c>
      <c r="H52" s="12">
        <v>14287793</v>
      </c>
      <c r="I52" s="12">
        <f t="shared" si="5"/>
        <v>8467449.700000003</v>
      </c>
    </row>
    <row r="53" spans="2:9" x14ac:dyDescent="0.2">
      <c r="B53" s="2"/>
      <c r="C53" s="5" t="s">
        <v>28</v>
      </c>
      <c r="D53" s="12">
        <v>0</v>
      </c>
      <c r="E53" s="12">
        <v>0</v>
      </c>
      <c r="F53" s="12">
        <f t="shared" si="4"/>
        <v>0</v>
      </c>
      <c r="G53" s="12">
        <v>0</v>
      </c>
      <c r="H53" s="12">
        <v>0</v>
      </c>
      <c r="I53" s="12">
        <f t="shared" si="5"/>
        <v>0</v>
      </c>
    </row>
    <row r="54" spans="2:9" x14ac:dyDescent="0.2">
      <c r="B54" s="2"/>
      <c r="C54" s="5" t="s">
        <v>29</v>
      </c>
      <c r="D54" s="12">
        <v>0</v>
      </c>
      <c r="E54" s="12">
        <v>0</v>
      </c>
      <c r="F54" s="12">
        <f t="shared" si="4"/>
        <v>0</v>
      </c>
      <c r="G54" s="12">
        <v>0</v>
      </c>
      <c r="H54" s="12">
        <v>0</v>
      </c>
      <c r="I54" s="12">
        <f t="shared" si="5"/>
        <v>0</v>
      </c>
    </row>
    <row r="55" spans="2:9" x14ac:dyDescent="0.2">
      <c r="B55" s="2"/>
      <c r="C55" s="5" t="s">
        <v>30</v>
      </c>
      <c r="D55" s="12">
        <v>0</v>
      </c>
      <c r="E55" s="12">
        <v>0</v>
      </c>
      <c r="F55" s="12">
        <f t="shared" si="4"/>
        <v>0</v>
      </c>
      <c r="G55" s="12">
        <v>0</v>
      </c>
      <c r="H55" s="12">
        <v>0</v>
      </c>
      <c r="I55" s="12">
        <f t="shared" si="5"/>
        <v>0</v>
      </c>
    </row>
    <row r="56" spans="2:9" x14ac:dyDescent="0.2">
      <c r="B56" s="2"/>
      <c r="C56" s="5" t="s">
        <v>31</v>
      </c>
      <c r="D56" s="12">
        <v>3046.1</v>
      </c>
      <c r="E56" s="12">
        <v>0</v>
      </c>
      <c r="F56" s="12">
        <f t="shared" si="4"/>
        <v>3046.1</v>
      </c>
      <c r="G56" s="12">
        <v>3046.1</v>
      </c>
      <c r="H56" s="12">
        <v>3046.1</v>
      </c>
      <c r="I56" s="12">
        <f t="shared" si="5"/>
        <v>0</v>
      </c>
    </row>
    <row r="57" spans="2:9" x14ac:dyDescent="0.2">
      <c r="B57" s="2"/>
      <c r="C57" s="5" t="s">
        <v>32</v>
      </c>
      <c r="D57" s="12">
        <v>0</v>
      </c>
      <c r="E57" s="12">
        <v>0</v>
      </c>
      <c r="F57" s="12">
        <f t="shared" si="4"/>
        <v>0</v>
      </c>
      <c r="G57" s="12">
        <v>0</v>
      </c>
      <c r="H57" s="12">
        <v>0</v>
      </c>
      <c r="I57" s="12">
        <f t="shared" si="5"/>
        <v>0</v>
      </c>
    </row>
    <row r="58" spans="2:9" x14ac:dyDescent="0.2">
      <c r="B58" s="2"/>
      <c r="C58" s="5" t="s">
        <v>33</v>
      </c>
      <c r="D58" s="12">
        <v>53731.7</v>
      </c>
      <c r="E58" s="12">
        <v>0</v>
      </c>
      <c r="F58" s="12">
        <f t="shared" si="4"/>
        <v>53731.7</v>
      </c>
      <c r="G58" s="12">
        <v>53731.7</v>
      </c>
      <c r="H58" s="12">
        <v>53731.7</v>
      </c>
      <c r="I58" s="12">
        <f t="shared" si="5"/>
        <v>0</v>
      </c>
    </row>
    <row r="59" spans="2:9" x14ac:dyDescent="0.2">
      <c r="B59" s="2"/>
      <c r="C59" s="5" t="s">
        <v>34</v>
      </c>
      <c r="D59" s="12">
        <v>2916278.9</v>
      </c>
      <c r="E59" s="12">
        <v>0</v>
      </c>
      <c r="F59" s="12">
        <f t="shared" si="4"/>
        <v>2916278.9</v>
      </c>
      <c r="G59" s="12">
        <v>2916278.9</v>
      </c>
      <c r="H59" s="12">
        <v>2916278.9</v>
      </c>
      <c r="I59" s="12">
        <f t="shared" si="5"/>
        <v>0</v>
      </c>
    </row>
    <row r="60" spans="2:9" x14ac:dyDescent="0.2">
      <c r="B60" s="2"/>
      <c r="C60" s="5" t="s">
        <v>35</v>
      </c>
      <c r="D60" s="12">
        <v>0</v>
      </c>
      <c r="E60" s="12">
        <v>0</v>
      </c>
      <c r="F60" s="12">
        <f t="shared" si="4"/>
        <v>0</v>
      </c>
      <c r="G60" s="12">
        <v>0</v>
      </c>
      <c r="H60" s="12">
        <v>0</v>
      </c>
      <c r="I60" s="12">
        <f t="shared" si="5"/>
        <v>0</v>
      </c>
    </row>
    <row r="61" spans="2:9" ht="16.5" x14ac:dyDescent="0.2">
      <c r="B61" s="2"/>
      <c r="C61" s="5" t="s">
        <v>36</v>
      </c>
      <c r="D61" s="12">
        <v>0</v>
      </c>
      <c r="E61" s="12">
        <v>0</v>
      </c>
      <c r="F61" s="12">
        <f t="shared" si="4"/>
        <v>0</v>
      </c>
      <c r="G61" s="12">
        <v>0</v>
      </c>
      <c r="H61" s="12">
        <v>0</v>
      </c>
      <c r="I61" s="12">
        <f t="shared" si="5"/>
        <v>0</v>
      </c>
    </row>
    <row r="62" spans="2:9" ht="16.5" x14ac:dyDescent="0.2">
      <c r="B62" s="2"/>
      <c r="C62" s="5" t="s">
        <v>37</v>
      </c>
      <c r="D62" s="12">
        <v>0</v>
      </c>
      <c r="E62" s="12">
        <v>0</v>
      </c>
      <c r="F62" s="12">
        <f t="shared" si="4"/>
        <v>0</v>
      </c>
      <c r="G62" s="12">
        <v>0</v>
      </c>
      <c r="H62" s="12">
        <v>0</v>
      </c>
      <c r="I62" s="12">
        <f t="shared" si="5"/>
        <v>0</v>
      </c>
    </row>
    <row r="63" spans="2:9" x14ac:dyDescent="0.2">
      <c r="B63" s="2"/>
      <c r="C63" s="5" t="s">
        <v>38</v>
      </c>
      <c r="D63" s="12">
        <v>0</v>
      </c>
      <c r="E63" s="12">
        <v>0</v>
      </c>
      <c r="F63" s="12">
        <f t="shared" si="4"/>
        <v>0</v>
      </c>
      <c r="G63" s="12">
        <v>0</v>
      </c>
      <c r="H63" s="12">
        <v>0</v>
      </c>
      <c r="I63" s="12">
        <f t="shared" si="5"/>
        <v>0</v>
      </c>
    </row>
    <row r="64" spans="2:9" x14ac:dyDescent="0.2">
      <c r="B64" s="52"/>
      <c r="C64" s="53"/>
      <c r="D64" s="13"/>
      <c r="E64" s="13"/>
      <c r="F64" s="13"/>
      <c r="G64" s="13"/>
      <c r="H64" s="13"/>
      <c r="I64" s="12"/>
    </row>
    <row r="65" spans="2:9" ht="14.25" customHeight="1" x14ac:dyDescent="0.2">
      <c r="B65" s="31" t="s">
        <v>40</v>
      </c>
      <c r="C65" s="32"/>
      <c r="D65" s="14">
        <f>D11+D38</f>
        <v>169350835.10000002</v>
      </c>
      <c r="E65" s="14">
        <f t="shared" ref="E65:I65" si="6">E11+E38</f>
        <v>-2647721.3000000003</v>
      </c>
      <c r="F65" s="14">
        <f>F11+F38</f>
        <v>166703113.80000004</v>
      </c>
      <c r="G65" s="14">
        <f>G11+G38</f>
        <v>126410863.52999997</v>
      </c>
      <c r="H65" s="14">
        <f t="shared" si="6"/>
        <v>121697607.05000001</v>
      </c>
      <c r="I65" s="14">
        <f t="shared" si="6"/>
        <v>40292250.270000003</v>
      </c>
    </row>
    <row r="66" spans="2:9" x14ac:dyDescent="0.2">
      <c r="B66" s="41"/>
      <c r="C66" s="42"/>
      <c r="D66" s="15"/>
      <c r="E66" s="15"/>
      <c r="F66" s="15"/>
      <c r="G66" s="15"/>
      <c r="H66" s="15"/>
      <c r="I66" s="15"/>
    </row>
    <row r="67" spans="2:9" x14ac:dyDescent="0.2"/>
    <row r="68" spans="2:9" x14ac:dyDescent="0.2">
      <c r="D68" s="20"/>
      <c r="E68" s="20"/>
      <c r="F68" s="20"/>
      <c r="G68" s="20"/>
      <c r="H68" s="20"/>
      <c r="I68" s="20"/>
    </row>
    <row r="69" spans="2:9" x14ac:dyDescent="0.2">
      <c r="D69" s="6"/>
      <c r="E69" s="6"/>
      <c r="F69" s="7"/>
      <c r="G69" s="16"/>
      <c r="H69" s="7"/>
      <c r="I69" s="7"/>
    </row>
    <row r="70" spans="2:9" x14ac:dyDescent="0.2">
      <c r="D70" s="7"/>
      <c r="E70" s="6"/>
      <c r="F70" s="7"/>
      <c r="G70" s="16"/>
      <c r="H70" s="6"/>
      <c r="I70" s="9"/>
    </row>
    <row r="71" spans="2:9" x14ac:dyDescent="0.2">
      <c r="C71" s="6"/>
      <c r="D71" s="8"/>
      <c r="G71" s="8"/>
      <c r="H71" s="8"/>
      <c r="I71" s="6"/>
    </row>
    <row r="72" spans="2:9" x14ac:dyDescent="0.2">
      <c r="C72" s="6"/>
      <c r="D72" s="9"/>
      <c r="G72" s="8"/>
      <c r="H72" s="8"/>
      <c r="I72" s="20"/>
    </row>
    <row r="73" spans="2:9" x14ac:dyDescent="0.2">
      <c r="C73" s="6"/>
      <c r="D73" s="8"/>
      <c r="G73" s="8"/>
      <c r="H73" s="8"/>
      <c r="I73" s="6"/>
    </row>
    <row r="74" spans="2:9" x14ac:dyDescent="0.2">
      <c r="C74" s="6"/>
      <c r="D74" s="8"/>
      <c r="G74" s="8"/>
      <c r="H74" s="8"/>
      <c r="I74" s="6"/>
    </row>
    <row r="75" spans="2:9" x14ac:dyDescent="0.2">
      <c r="C75" s="6"/>
      <c r="D75" s="8"/>
      <c r="G75" s="8"/>
      <c r="H75" s="8"/>
      <c r="I75" s="9"/>
    </row>
    <row r="76" spans="2:9" x14ac:dyDescent="0.2">
      <c r="C76" s="6"/>
      <c r="D76" s="8"/>
      <c r="G76" s="8"/>
      <c r="H76" s="8"/>
      <c r="I76" s="9"/>
    </row>
    <row r="77" spans="2:9" x14ac:dyDescent="0.2">
      <c r="C77" s="18"/>
      <c r="D77" s="19"/>
      <c r="G77" s="19"/>
      <c r="H77" s="19"/>
      <c r="I77" s="6"/>
    </row>
    <row r="78" spans="2:9" x14ac:dyDescent="0.2">
      <c r="C78" s="18"/>
      <c r="D78" s="8"/>
      <c r="G78" s="8"/>
      <c r="H78" s="8"/>
      <c r="I78" s="6"/>
    </row>
    <row r="79" spans="2:9" x14ac:dyDescent="0.2">
      <c r="C79" s="18"/>
      <c r="D79" s="8"/>
      <c r="G79" s="8"/>
      <c r="H79" s="8"/>
    </row>
    <row r="80" spans="2:9" x14ac:dyDescent="0.2">
      <c r="C80" s="24"/>
      <c r="D80" s="25"/>
      <c r="E80" s="26"/>
      <c r="F80" s="27"/>
      <c r="G80" s="25"/>
      <c r="H80" s="25"/>
      <c r="I80" s="27"/>
    </row>
    <row r="81" spans="3:8" x14ac:dyDescent="0.2">
      <c r="C81" s="6"/>
      <c r="D81" s="8"/>
      <c r="G81" s="8"/>
      <c r="H81" s="8"/>
    </row>
    <row r="82" spans="3:8" x14ac:dyDescent="0.2">
      <c r="C82" s="6"/>
      <c r="D82" s="8"/>
      <c r="G82" s="8"/>
      <c r="H82" s="8"/>
    </row>
    <row r="83" spans="3:8" x14ac:dyDescent="0.2">
      <c r="C83" s="6"/>
      <c r="D83" s="8"/>
      <c r="G83" s="8"/>
      <c r="H83" s="8"/>
    </row>
    <row r="84" spans="3:8" x14ac:dyDescent="0.2">
      <c r="C84" s="18"/>
      <c r="D84" s="19"/>
      <c r="E84" s="6"/>
      <c r="G84" s="19"/>
      <c r="H84" s="19"/>
    </row>
    <row r="85" spans="3:8" x14ac:dyDescent="0.2"/>
    <row r="86" spans="3:8" x14ac:dyDescent="0.2">
      <c r="H86" s="17"/>
    </row>
    <row r="87" spans="3:8" x14ac:dyDescent="0.2"/>
    <row r="88" spans="3:8" x14ac:dyDescent="0.2"/>
    <row r="89" spans="3:8" x14ac:dyDescent="0.2"/>
  </sheetData>
  <mergeCells count="19">
    <mergeCell ref="B64:C64"/>
    <mergeCell ref="B66:C66"/>
    <mergeCell ref="B65:C65"/>
    <mergeCell ref="B1:I1"/>
    <mergeCell ref="B11:C11"/>
    <mergeCell ref="B12:C12"/>
    <mergeCell ref="B38:C38"/>
    <mergeCell ref="B39:C39"/>
    <mergeCell ref="B8:C9"/>
    <mergeCell ref="B2:I2"/>
    <mergeCell ref="B10:C10"/>
    <mergeCell ref="B37:C37"/>
    <mergeCell ref="B3:I3"/>
    <mergeCell ref="B4:I4"/>
    <mergeCell ref="B5:I5"/>
    <mergeCell ref="B6:I6"/>
    <mergeCell ref="B7:I7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User</cp:lastModifiedBy>
  <cp:revision/>
  <cp:lastPrinted>2017-08-17T18:01:30Z</cp:lastPrinted>
  <dcterms:created xsi:type="dcterms:W3CDTF">2016-10-11T17:36:10Z</dcterms:created>
  <dcterms:modified xsi:type="dcterms:W3CDTF">2017-11-09T22:24:43Z</dcterms:modified>
</cp:coreProperties>
</file>