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490" windowHeight="7290"/>
  </bookViews>
  <sheets>
    <sheet name="F6B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8" l="1"/>
  <c r="F67" i="8"/>
  <c r="F66" i="8"/>
  <c r="I66" i="8" s="1"/>
  <c r="I65" i="8"/>
  <c r="F65" i="8"/>
  <c r="F64" i="8"/>
  <c r="I64" i="8" s="1"/>
  <c r="I63" i="8"/>
  <c r="F63" i="8"/>
  <c r="F62" i="8"/>
  <c r="I62" i="8" s="1"/>
  <c r="F61" i="8"/>
  <c r="I61" i="8" s="1"/>
  <c r="F60" i="8"/>
  <c r="I60" i="8" s="1"/>
  <c r="F59" i="8"/>
  <c r="I59" i="8" s="1"/>
  <c r="F58" i="8"/>
  <c r="I58" i="8" s="1"/>
  <c r="I57" i="8"/>
  <c r="F57" i="8"/>
  <c r="F56" i="8"/>
  <c r="I56" i="8" s="1"/>
  <c r="I55" i="8"/>
  <c r="F55" i="8"/>
  <c r="F54" i="8"/>
  <c r="I54" i="8" s="1"/>
  <c r="I53" i="8"/>
  <c r="F53" i="8"/>
  <c r="F52" i="8"/>
  <c r="I52" i="8" s="1"/>
  <c r="I51" i="8"/>
  <c r="F51" i="8"/>
  <c r="F50" i="8"/>
  <c r="I50" i="8" s="1"/>
  <c r="I49" i="8"/>
  <c r="F49" i="8"/>
  <c r="F48" i="8"/>
  <c r="I48" i="8" s="1"/>
  <c r="I47" i="8"/>
  <c r="F47" i="8"/>
  <c r="F46" i="8"/>
  <c r="I46" i="8" s="1"/>
  <c r="I45" i="8"/>
  <c r="F45" i="8"/>
  <c r="F44" i="8"/>
  <c r="I44" i="8" s="1"/>
  <c r="I43" i="8"/>
  <c r="F43" i="8"/>
  <c r="F42" i="8"/>
  <c r="I42" i="8" s="1"/>
  <c r="H40" i="8"/>
  <c r="G40" i="8"/>
  <c r="E40" i="8"/>
  <c r="E69" i="8" s="1"/>
  <c r="D40" i="8"/>
  <c r="F38" i="8"/>
  <c r="I38" i="8" s="1"/>
  <c r="H37" i="8"/>
  <c r="G37" i="8"/>
  <c r="D37" i="8"/>
  <c r="F37" i="8" s="1"/>
  <c r="I37" i="8" s="1"/>
  <c r="F36" i="8"/>
  <c r="I36" i="8" s="1"/>
  <c r="F35" i="8"/>
  <c r="I35" i="8" s="1"/>
  <c r="F34" i="8"/>
  <c r="I34" i="8" s="1"/>
  <c r="F33" i="8"/>
  <c r="I33" i="8" s="1"/>
  <c r="H32" i="8"/>
  <c r="G32" i="8"/>
  <c r="F32" i="8"/>
  <c r="D32" i="8"/>
  <c r="H31" i="8"/>
  <c r="G31" i="8"/>
  <c r="D31" i="8"/>
  <c r="F31" i="8" s="1"/>
  <c r="I31" i="8" s="1"/>
  <c r="H30" i="8"/>
  <c r="G30" i="8"/>
  <c r="D30" i="8"/>
  <c r="F30" i="8" s="1"/>
  <c r="H29" i="8"/>
  <c r="G29" i="8"/>
  <c r="D29" i="8"/>
  <c r="F29" i="8" s="1"/>
  <c r="I29" i="8" s="1"/>
  <c r="H28" i="8"/>
  <c r="G28" i="8"/>
  <c r="D28" i="8"/>
  <c r="F28" i="8" s="1"/>
  <c r="F27" i="8"/>
  <c r="I27" i="8" s="1"/>
  <c r="I26" i="8"/>
  <c r="F26" i="8"/>
  <c r="F25" i="8"/>
  <c r="I25" i="8" s="1"/>
  <c r="H24" i="8"/>
  <c r="G24" i="8"/>
  <c r="D24" i="8"/>
  <c r="F24" i="8" s="1"/>
  <c r="I24" i="8" s="1"/>
  <c r="H23" i="8"/>
  <c r="G23" i="8"/>
  <c r="F23" i="8"/>
  <c r="I23" i="8" s="1"/>
  <c r="D23" i="8"/>
  <c r="F22" i="8"/>
  <c r="I22" i="8" s="1"/>
  <c r="H21" i="8"/>
  <c r="G21" i="8"/>
  <c r="D21" i="8"/>
  <c r="F21" i="8" s="1"/>
  <c r="F20" i="8"/>
  <c r="I20" i="8" s="1"/>
  <c r="F19" i="8"/>
  <c r="I19" i="8" s="1"/>
  <c r="H18" i="8"/>
  <c r="G18" i="8"/>
  <c r="F18" i="8"/>
  <c r="I18" i="8" s="1"/>
  <c r="D18" i="8"/>
  <c r="H17" i="8"/>
  <c r="G17" i="8"/>
  <c r="D17" i="8"/>
  <c r="F17" i="8" s="1"/>
  <c r="H16" i="8"/>
  <c r="G16" i="8"/>
  <c r="D16" i="8"/>
  <c r="F16" i="8" s="1"/>
  <c r="I16" i="8" s="1"/>
  <c r="H15" i="8"/>
  <c r="G15" i="8"/>
  <c r="D15" i="8"/>
  <c r="F15" i="8" s="1"/>
  <c r="I15" i="8" s="1"/>
  <c r="F14" i="8"/>
  <c r="I14" i="8" s="1"/>
  <c r="F13" i="8"/>
  <c r="E11" i="8"/>
  <c r="I17" i="8" l="1"/>
  <c r="H11" i="8"/>
  <c r="H69" i="8" s="1"/>
  <c r="I21" i="8"/>
  <c r="I28" i="8"/>
  <c r="I30" i="8"/>
  <c r="G11" i="8"/>
  <c r="G69" i="8" s="1"/>
  <c r="I32" i="8"/>
  <c r="I40" i="8"/>
  <c r="F40" i="8"/>
  <c r="F11" i="8"/>
  <c r="I13" i="8"/>
  <c r="D11" i="8"/>
  <c r="D69" i="8" s="1"/>
  <c r="I11" i="8" l="1"/>
  <c r="I69" i="8" s="1"/>
  <c r="F69" i="8"/>
</calcChain>
</file>

<file path=xl/sharedStrings.xml><?xml version="1.0" encoding="utf-8"?>
<sst xmlns="http://schemas.openxmlformats.org/spreadsheetml/2006/main" count="122" uniqueCount="70">
  <si>
    <t>Formato 6 b) Estado Analítico del Ejercicio del Presupuesto de Egresos Detallado - LDF</t>
  </si>
  <si>
    <t>(Clasificación Administrativa)</t>
  </si>
  <si>
    <t>Gobierno del Estado de México</t>
  </si>
  <si>
    <t>Estado Analítico del Ejercicio del Presupuesto de Egresos Detallado - LDF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</si>
  <si>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</si>
  <si>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</si>
  <si>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</si>
  <si>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</si>
  <si>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</si>
  <si>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</si>
  <si>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</si>
  <si>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</si>
  <si>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</si>
  <si>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</si>
  <si>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
(I=A+B+C+D+E+F+G+H+I+J+K+L+M+N+Ñ+O+P+Q+R+S+T+U+V+W+X+Y+Z)</t>
  </si>
  <si>
    <t>II. Gasto Etiquetado
(II=A+B+C+D+E+F+G+H+I+J+K+L+M+N+Ñ+O+P+Q+R+S+T+U+V+W+X+Y+Z)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</si>
  <si>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</si>
  <si>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</si>
  <si>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</si>
  <si>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</si>
  <si>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</si>
  <si>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</si>
  <si>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</si>
  <si>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</si>
  <si>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</si>
  <si>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</si>
  <si>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</si>
  <si>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</si>
  <si>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Técnica del Gabinete</t>
  </si>
  <si>
    <t>Secretaría de Movilidad</t>
  </si>
  <si>
    <t>Secretaría de Desarrollo Urbano y Metropolitano</t>
  </si>
  <si>
    <t>Secretaría de Turismo</t>
  </si>
  <si>
    <t>Secretaría de Cultura</t>
  </si>
  <si>
    <t>Secretaria de Obra Pública</t>
  </si>
  <si>
    <t>Secretaria de Comunicaciones</t>
  </si>
  <si>
    <t>Secretaria de Seguridad</t>
  </si>
  <si>
    <t>Secretaria de Justicia y Derechos Humanos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</si>
  <si>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</si>
  <si>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</si>
  <si>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</si>
  <si>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</si>
  <si>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</si>
  <si>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</si>
  <si>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</si>
  <si>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</si>
  <si>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</si>
  <si>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</si>
  <si>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</si>
  <si>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</si>
  <si>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</si>
  <si>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</si>
  <si>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</si>
  <si>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</si>
  <si>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</si>
  <si>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</si>
  <si>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</si>
  <si>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</si>
  <si>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</si>
  <si>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</si>
  <si>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</si>
  <si>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</si>
  <si>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</si>
  <si>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</si>
  <si>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</si>
  <si>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</si>
  <si>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</si>
  <si>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Organos Autónomos</t>
  </si>
  <si>
    <t>Poderes Legislativo y Judicial</t>
  </si>
  <si>
    <t>Del 1 de enero al 31 de diciembre 2018 (b)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</si>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</sst>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.0_ ;\-#,##0.0\ "/>
    <numFmt numFmtId="166" formatCode="#,##0.000000000"/>
  </numFmts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1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2" fillId="0" borderId="6" xfId="0" applyFont="1" applyBorder="1" applyAlignment="1">
      <alignment horizontal="lef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164" fontId="1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6" fillId="0" borderId="0" xfId="1" applyNumberFormat="1" applyFont="1"/>
    <xf numFmtId="43" fontId="3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164" fontId="6" fillId="0" borderId="0" xfId="0" applyNumberFormat="1" applyFont="1"/>
    <xf numFmtId="164" fontId="1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3" fontId="7" fillId="0" borderId="0" xfId="1" applyFont="1" applyFill="1"/>
    <xf numFmtId="164" fontId="8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/>
    <xf numFmtId="0" fontId="2" fillId="0" borderId="5" xfId="0" applyFont="1" applyBorder="1"/>
    <xf numFmtId="164" fontId="2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/>
    <xf numFmtId="164" fontId="1" fillId="0" borderId="12" xfId="0" applyNumberFormat="1" applyFont="1" applyBorder="1" applyAlignment="1">
      <alignment horizontal="right" vertical="center" wrapText="1"/>
    </xf>
    <xf numFmtId="166" fontId="6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zoomScale="130" zoomScaleNormal="130" workbookViewId="0">
      <selection activeCell="F21" sqref="F21"/>
    </sheetView>
  </sheetViews>
  <sheetFormatPr baseColWidth="10" defaultColWidth="0" defaultRowHeight="14.25" zeroHeight="1" x14ac:dyDescent="0.2"/>
  <cols>
    <col min="1" max="2" width="2.7109375" style="1" customWidth="1"/>
    <col min="3" max="3" width="37.85546875" style="1" customWidth="1"/>
    <col min="4" max="4" width="18.7109375" style="1" customWidth="1"/>
    <col min="5" max="5" width="14" style="1" customWidth="1"/>
    <col min="6" max="6" width="13.42578125" style="1" customWidth="1"/>
    <col min="7" max="7" width="16.28515625" style="1" bestFit="1" customWidth="1"/>
    <col min="8" max="8" width="19" style="1" customWidth="1"/>
    <col min="9" max="9" width="13.28515625" style="1" customWidth="1"/>
    <col min="10" max="10" width="0.85546875" style="1" customWidth="1"/>
    <col min="11" max="16384" width="11.42578125" style="1" hidden="1"/>
  </cols>
  <sheetData>
    <row r="1" spans="2:10" ht="15" x14ac:dyDescent="0.2">
      <c r="B1" s="41" t="s">
        <v>0</v>
      </c>
      <c r="C1" s="42"/>
      <c r="D1" s="42"/>
      <c r="E1" s="42"/>
      <c r="F1" s="42"/>
      <c r="G1" s="42"/>
      <c r="H1" s="42"/>
      <c r="I1" s="43"/>
    </row>
    <row r="2" spans="2:10" ht="15" x14ac:dyDescent="0.25">
      <c r="B2" s="48" t="s">
        <v>1</v>
      </c>
      <c r="C2" s="49"/>
      <c r="D2" s="49"/>
      <c r="E2" s="49"/>
      <c r="F2" s="49"/>
      <c r="G2" s="49"/>
      <c r="H2" s="49"/>
      <c r="I2" s="50"/>
    </row>
    <row r="3" spans="2:10" ht="14.1" customHeight="1" x14ac:dyDescent="0.2">
      <c r="B3" s="55" t="s">
        <v>2</v>
      </c>
      <c r="C3" s="56"/>
      <c r="D3" s="56"/>
      <c r="E3" s="56"/>
      <c r="F3" s="56"/>
      <c r="G3" s="56"/>
      <c r="H3" s="56"/>
      <c r="I3" s="57"/>
    </row>
    <row r="4" spans="2:10" ht="14.1" customHeight="1" x14ac:dyDescent="0.2">
      <c r="B4" s="58" t="s">
        <v>3</v>
      </c>
      <c r="C4" s="59"/>
      <c r="D4" s="59"/>
      <c r="E4" s="59"/>
      <c r="F4" s="59"/>
      <c r="G4" s="59"/>
      <c r="H4" s="59"/>
      <c r="I4" s="60"/>
    </row>
    <row r="5" spans="2:10" ht="14.1" customHeight="1" x14ac:dyDescent="0.2">
      <c r="B5" s="58" t="s">
        <v>68</v>
      </c>
      <c r="C5" s="59"/>
      <c r="D5" s="59"/>
      <c r="E5" s="59"/>
      <c r="F5" s="59"/>
      <c r="G5" s="59"/>
      <c r="H5" s="59"/>
      <c r="I5" s="60"/>
    </row>
    <row r="6" spans="2:10" ht="14.1" customHeight="1" x14ac:dyDescent="0.2">
      <c r="B6" s="58" t="s">
        <v>69</v>
      </c>
      <c r="C6" s="59"/>
      <c r="D6" s="59"/>
      <c r="E6" s="59"/>
      <c r="F6" s="59"/>
      <c r="G6" s="59"/>
      <c r="H6" s="59"/>
      <c r="I6" s="60"/>
    </row>
    <row r="7" spans="2:10" ht="14.1" customHeight="1" x14ac:dyDescent="0.2">
      <c r="B7" s="61" t="s">
        <v>4</v>
      </c>
      <c r="C7" s="62"/>
      <c r="D7" s="62"/>
      <c r="E7" s="62"/>
      <c r="F7" s="62"/>
      <c r="G7" s="62"/>
      <c r="H7" s="62"/>
      <c r="I7" s="63"/>
    </row>
    <row r="8" spans="2:10" ht="15" customHeight="1" x14ac:dyDescent="0.2">
      <c r="B8" s="36" t="s">
        <v>5</v>
      </c>
      <c r="C8" s="36"/>
      <c r="D8" s="36" t="s">
        <v>6</v>
      </c>
      <c r="E8" s="36"/>
      <c r="F8" s="36"/>
      <c r="G8" s="36"/>
      <c r="H8" s="36"/>
      <c r="I8" s="36" t="s">
        <v>7</v>
      </c>
    </row>
    <row r="9" spans="2:10" ht="21" customHeight="1" x14ac:dyDescent="0.2">
      <c r="B9" s="36"/>
      <c r="C9" s="36"/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6"/>
    </row>
    <row r="10" spans="2:10" ht="8.1" customHeight="1" x14ac:dyDescent="0.2">
      <c r="B10" s="51"/>
      <c r="C10" s="52"/>
      <c r="D10" s="35"/>
      <c r="E10" s="2"/>
      <c r="F10" s="2"/>
      <c r="G10" s="2"/>
      <c r="H10" s="2"/>
      <c r="I10" s="2"/>
    </row>
    <row r="11" spans="2:10" ht="30" customHeight="1" x14ac:dyDescent="0.2">
      <c r="B11" s="44" t="s">
        <v>14</v>
      </c>
      <c r="C11" s="45"/>
      <c r="D11" s="28">
        <f>SUM(D13:D38)</f>
        <v>148430634.44999996</v>
      </c>
      <c r="E11" s="9">
        <f t="shared" ref="E11:I11" si="0">SUM(E13:E38)</f>
        <v>11988407.800000001</v>
      </c>
      <c r="F11" s="9">
        <f t="shared" si="0"/>
        <v>160419042.24999997</v>
      </c>
      <c r="G11" s="9">
        <f t="shared" si="0"/>
        <v>189459034.77000007</v>
      </c>
      <c r="H11" s="9">
        <f t="shared" si="0"/>
        <v>186659625.75999993</v>
      </c>
      <c r="I11" s="9">
        <f t="shared" si="0"/>
        <v>-29039992.520000011</v>
      </c>
    </row>
    <row r="12" spans="2:10" ht="8.1" customHeight="1" x14ac:dyDescent="0.2">
      <c r="B12" s="44"/>
      <c r="C12" s="45"/>
      <c r="D12" s="29"/>
      <c r="E12" s="10"/>
      <c r="F12" s="10"/>
      <c r="G12" s="10"/>
      <c r="H12" s="10"/>
      <c r="I12" s="10"/>
    </row>
    <row r="13" spans="2:10" x14ac:dyDescent="0.2">
      <c r="B13" s="26" t="s">
        <v>40</v>
      </c>
      <c r="C13" s="4" t="s">
        <v>16</v>
      </c>
      <c r="D13" s="27">
        <v>59501.7</v>
      </c>
      <c r="E13" s="11">
        <v>8.6000000000000227</v>
      </c>
      <c r="F13" s="11">
        <f>+D13+E13</f>
        <v>59510.299999999996</v>
      </c>
      <c r="G13" s="11">
        <v>32317.599999999999</v>
      </c>
      <c r="H13" s="11">
        <v>32073.5</v>
      </c>
      <c r="I13" s="11">
        <f>+F13-G13</f>
        <v>27192.699999999997</v>
      </c>
      <c r="J13" s="3"/>
    </row>
    <row r="14" spans="2:10" x14ac:dyDescent="0.2">
      <c r="B14" s="26" t="s">
        <v>41</v>
      </c>
      <c r="C14" s="4" t="s">
        <v>17</v>
      </c>
      <c r="D14" s="27">
        <v>2596022.4</v>
      </c>
      <c r="E14" s="11">
        <v>-90672.8</v>
      </c>
      <c r="F14" s="11">
        <f t="shared" ref="F14:F38" si="1">+D14+E14</f>
        <v>2505349.6</v>
      </c>
      <c r="G14" s="11">
        <v>1756335.7000000002</v>
      </c>
      <c r="H14" s="11">
        <v>1693197.7999999998</v>
      </c>
      <c r="I14" s="11">
        <f t="shared" ref="I14:I38" si="2">+F14-G14</f>
        <v>749013.89999999991</v>
      </c>
      <c r="J14" s="3"/>
    </row>
    <row r="15" spans="2:10" x14ac:dyDescent="0.2">
      <c r="B15" s="26" t="s">
        <v>42</v>
      </c>
      <c r="C15" s="4" t="s">
        <v>18</v>
      </c>
      <c r="D15" s="27">
        <f>63792578.4-D44</f>
        <v>45041531.099999994</v>
      </c>
      <c r="E15" s="11">
        <v>1026162.9000000001</v>
      </c>
      <c r="F15" s="11">
        <f t="shared" si="1"/>
        <v>46067693.999999993</v>
      </c>
      <c r="G15" s="11">
        <f>100830670.8-G44</f>
        <v>82079623.5</v>
      </c>
      <c r="H15" s="11">
        <f>99523333.9-H44</f>
        <v>80772286.600000009</v>
      </c>
      <c r="I15" s="11">
        <f t="shared" si="2"/>
        <v>-36011929.500000007</v>
      </c>
      <c r="J15" s="3"/>
    </row>
    <row r="16" spans="2:10" x14ac:dyDescent="0.2">
      <c r="B16" s="26" t="s">
        <v>43</v>
      </c>
      <c r="C16" s="4" t="s">
        <v>19</v>
      </c>
      <c r="D16" s="27">
        <f>757726.5-D45</f>
        <v>538120.4</v>
      </c>
      <c r="E16" s="11">
        <v>-118296.5</v>
      </c>
      <c r="F16" s="11">
        <f t="shared" si="1"/>
        <v>419823.9</v>
      </c>
      <c r="G16" s="11">
        <f>620918-G45</f>
        <v>401311.9</v>
      </c>
      <c r="H16" s="11">
        <f>598101.3-H45</f>
        <v>378495.20000000007</v>
      </c>
      <c r="I16" s="11">
        <f t="shared" si="2"/>
        <v>18512</v>
      </c>
      <c r="J16" s="3"/>
    </row>
    <row r="17" spans="2:10" x14ac:dyDescent="0.2">
      <c r="B17" s="26" t="s">
        <v>44</v>
      </c>
      <c r="C17" s="4" t="s">
        <v>20</v>
      </c>
      <c r="D17" s="27">
        <f>81657803-D46+3546324.9</f>
        <v>35259784.399999999</v>
      </c>
      <c r="E17" s="11">
        <v>1002890.2000000001</v>
      </c>
      <c r="F17" s="11">
        <f t="shared" si="1"/>
        <v>36262674.600000001</v>
      </c>
      <c r="G17" s="11">
        <f>86500808.8-G46</f>
        <v>36556465.299999997</v>
      </c>
      <c r="H17" s="11">
        <f>86309815.1-H46</f>
        <v>36365471.599999994</v>
      </c>
      <c r="I17" s="11">
        <f t="shared" si="2"/>
        <v>-293790.69999999553</v>
      </c>
      <c r="J17" s="3"/>
    </row>
    <row r="18" spans="2:10" x14ac:dyDescent="0.2">
      <c r="B18" s="26" t="s">
        <v>45</v>
      </c>
      <c r="C18" s="4" t="s">
        <v>21</v>
      </c>
      <c r="D18" s="27">
        <f>2494507.6-D47</f>
        <v>2214967.5</v>
      </c>
      <c r="E18" s="11">
        <v>77366</v>
      </c>
      <c r="F18" s="11">
        <f t="shared" si="1"/>
        <v>2292333.5</v>
      </c>
      <c r="G18" s="11">
        <f>3059078.8-G47</f>
        <v>2779538.6999999997</v>
      </c>
      <c r="H18" s="11">
        <f>2932223.7-H47</f>
        <v>2652683.6</v>
      </c>
      <c r="I18" s="11">
        <f t="shared" si="2"/>
        <v>-487205.19999999972</v>
      </c>
      <c r="J18" s="3"/>
    </row>
    <row r="19" spans="2:10" x14ac:dyDescent="0.2">
      <c r="B19" s="26" t="s">
        <v>46</v>
      </c>
      <c r="C19" s="4" t="s">
        <v>22</v>
      </c>
      <c r="D19" s="27">
        <v>700973.1</v>
      </c>
      <c r="E19" s="11">
        <v>-16801.899999999998</v>
      </c>
      <c r="F19" s="11">
        <f t="shared" si="1"/>
        <v>684171.2</v>
      </c>
      <c r="G19" s="11">
        <v>425709.4</v>
      </c>
      <c r="H19" s="11">
        <v>391588.6</v>
      </c>
      <c r="I19" s="11">
        <f t="shared" si="2"/>
        <v>258461.79999999993</v>
      </c>
      <c r="J19" s="3"/>
    </row>
    <row r="20" spans="2:10" x14ac:dyDescent="0.2">
      <c r="B20" s="26" t="s">
        <v>47</v>
      </c>
      <c r="C20" s="4" t="s">
        <v>23</v>
      </c>
      <c r="D20" s="27">
        <v>385595</v>
      </c>
      <c r="E20" s="11">
        <v>12515.8</v>
      </c>
      <c r="F20" s="11">
        <f t="shared" si="1"/>
        <v>398110.8</v>
      </c>
      <c r="G20" s="11">
        <v>347939.1</v>
      </c>
      <c r="H20" s="11">
        <v>335309.60000000003</v>
      </c>
      <c r="I20" s="11">
        <f t="shared" si="2"/>
        <v>50171.700000000012</v>
      </c>
      <c r="J20" s="3"/>
    </row>
    <row r="21" spans="2:10" x14ac:dyDescent="0.2">
      <c r="B21" s="26" t="s">
        <v>48</v>
      </c>
      <c r="C21" s="4" t="s">
        <v>24</v>
      </c>
      <c r="D21" s="27">
        <f>1173579.2-D50</f>
        <v>1171079.2</v>
      </c>
      <c r="E21" s="11">
        <v>193200.90000000002</v>
      </c>
      <c r="F21" s="11">
        <f t="shared" si="1"/>
        <v>1364280.1</v>
      </c>
      <c r="G21" s="11">
        <f>1461169.5-G50</f>
        <v>1458669.5</v>
      </c>
      <c r="H21" s="11">
        <f>1401829.2-H50</f>
        <v>1399329.2</v>
      </c>
      <c r="I21" s="11">
        <f t="shared" si="2"/>
        <v>-94389.399999999907</v>
      </c>
      <c r="J21" s="3"/>
    </row>
    <row r="22" spans="2:10" x14ac:dyDescent="0.2">
      <c r="B22" s="26" t="s">
        <v>49</v>
      </c>
      <c r="C22" s="4" t="s">
        <v>25</v>
      </c>
      <c r="D22" s="27">
        <v>130096</v>
      </c>
      <c r="E22" s="11">
        <v>31068.9</v>
      </c>
      <c r="F22" s="11">
        <f t="shared" si="1"/>
        <v>161164.9</v>
      </c>
      <c r="G22" s="11">
        <v>114425.5</v>
      </c>
      <c r="H22" s="11">
        <v>113894.2</v>
      </c>
      <c r="I22" s="11">
        <f t="shared" si="2"/>
        <v>46739.399999999994</v>
      </c>
      <c r="J22" s="3"/>
    </row>
    <row r="23" spans="2:10" x14ac:dyDescent="0.2">
      <c r="B23" s="26" t="s">
        <v>50</v>
      </c>
      <c r="C23" s="4" t="s">
        <v>26</v>
      </c>
      <c r="D23" s="27">
        <f>5199000.25-D52+2000000</f>
        <v>7165983.4500000002</v>
      </c>
      <c r="E23" s="11">
        <v>121697.09999999999</v>
      </c>
      <c r="F23" s="11">
        <f t="shared" si="1"/>
        <v>7287680.5499999998</v>
      </c>
      <c r="G23" s="11">
        <f>8192708.1-G52</f>
        <v>8159691.2999999998</v>
      </c>
      <c r="H23" s="11">
        <f>8170941-H52</f>
        <v>8137924.2000000002</v>
      </c>
      <c r="I23" s="11">
        <f t="shared" si="2"/>
        <v>-872010.75</v>
      </c>
      <c r="J23" s="3"/>
    </row>
    <row r="24" spans="2:10" x14ac:dyDescent="0.2">
      <c r="B24" s="26" t="s">
        <v>51</v>
      </c>
      <c r="C24" s="4" t="s">
        <v>27</v>
      </c>
      <c r="D24" s="27">
        <f>28905857.2-D53</f>
        <v>8890120</v>
      </c>
      <c r="E24" s="11">
        <v>9183450.5</v>
      </c>
      <c r="F24" s="11">
        <f t="shared" si="1"/>
        <v>18073570.5</v>
      </c>
      <c r="G24" s="11">
        <f>30700838.1-G53</f>
        <v>10685100.900000002</v>
      </c>
      <c r="H24" s="11">
        <f>30693102.3-H53</f>
        <v>10677365.100000001</v>
      </c>
      <c r="I24" s="11">
        <f t="shared" si="2"/>
        <v>7388469.5999999978</v>
      </c>
      <c r="J24" s="3"/>
    </row>
    <row r="25" spans="2:10" x14ac:dyDescent="0.2">
      <c r="B25" s="26" t="s">
        <v>52</v>
      </c>
      <c r="C25" s="4" t="s">
        <v>28</v>
      </c>
      <c r="D25" s="27">
        <v>57042</v>
      </c>
      <c r="E25" s="11">
        <v>15126.5</v>
      </c>
      <c r="F25" s="11">
        <f t="shared" si="1"/>
        <v>72168.5</v>
      </c>
      <c r="G25" s="11">
        <v>44380.6</v>
      </c>
      <c r="H25" s="11">
        <v>44159.6</v>
      </c>
      <c r="I25" s="11">
        <f t="shared" si="2"/>
        <v>27787.9</v>
      </c>
      <c r="J25" s="3"/>
    </row>
    <row r="26" spans="2:10" x14ac:dyDescent="0.2">
      <c r="B26" s="26" t="s">
        <v>53</v>
      </c>
      <c r="C26" s="4" t="s">
        <v>29</v>
      </c>
      <c r="D26" s="27">
        <v>1056606</v>
      </c>
      <c r="E26" s="11">
        <v>132109.90000000002</v>
      </c>
      <c r="F26" s="11">
        <f t="shared" si="1"/>
        <v>1188715.8999999999</v>
      </c>
      <c r="G26" s="11">
        <v>763825.3</v>
      </c>
      <c r="H26" s="11">
        <v>755230.3</v>
      </c>
      <c r="I26" s="11">
        <f t="shared" si="2"/>
        <v>424890.59999999986</v>
      </c>
      <c r="J26" s="3"/>
    </row>
    <row r="27" spans="2:10" x14ac:dyDescent="0.2">
      <c r="B27" s="26" t="s">
        <v>54</v>
      </c>
      <c r="C27" s="4" t="s">
        <v>30</v>
      </c>
      <c r="D27" s="27">
        <v>1075267.6000000001</v>
      </c>
      <c r="E27" s="11">
        <v>63618</v>
      </c>
      <c r="F27" s="11">
        <f t="shared" si="1"/>
        <v>1138885.6000000001</v>
      </c>
      <c r="G27" s="11">
        <v>1210475.8999999999</v>
      </c>
      <c r="H27" s="11">
        <v>1172652.9000000001</v>
      </c>
      <c r="I27" s="11">
        <f t="shared" si="2"/>
        <v>-71590.299999999814</v>
      </c>
      <c r="J27" s="3"/>
    </row>
    <row r="28" spans="2:10" x14ac:dyDescent="0.2">
      <c r="B28" s="26" t="s">
        <v>55</v>
      </c>
      <c r="C28" s="4" t="s">
        <v>31</v>
      </c>
      <c r="D28" s="27">
        <f>274699.6-D57</f>
        <v>238099.59999999998</v>
      </c>
      <c r="E28" s="11">
        <v>36964.799999999996</v>
      </c>
      <c r="F28" s="11">
        <f t="shared" si="1"/>
        <v>275064.39999999997</v>
      </c>
      <c r="G28" s="11">
        <f>206028.9-G57</f>
        <v>169428.9</v>
      </c>
      <c r="H28" s="11">
        <f>170686.9-H57</f>
        <v>134086.9</v>
      </c>
      <c r="I28" s="11">
        <f t="shared" si="2"/>
        <v>105635.49999999997</v>
      </c>
      <c r="J28" s="3"/>
    </row>
    <row r="29" spans="2:10" ht="14.25" customHeight="1" x14ac:dyDescent="0.2">
      <c r="B29" s="26" t="s">
        <v>56</v>
      </c>
      <c r="C29" s="4" t="s">
        <v>32</v>
      </c>
      <c r="D29" s="27">
        <f>2745364-D58</f>
        <v>2686666</v>
      </c>
      <c r="E29" s="11">
        <v>-159197.29999999999</v>
      </c>
      <c r="F29" s="11">
        <f t="shared" si="1"/>
        <v>2527468.7000000002</v>
      </c>
      <c r="G29" s="11">
        <f>1473302.8-G58</f>
        <v>1414604.8</v>
      </c>
      <c r="H29" s="11">
        <f>1462018.6-H58</f>
        <v>1403320.6</v>
      </c>
      <c r="I29" s="11">
        <f t="shared" si="2"/>
        <v>1112863.9000000001</v>
      </c>
      <c r="J29" s="3"/>
    </row>
    <row r="30" spans="2:10" ht="14.25" customHeight="1" x14ac:dyDescent="0.2">
      <c r="B30" s="26" t="s">
        <v>57</v>
      </c>
      <c r="C30" s="4" t="s">
        <v>33</v>
      </c>
      <c r="D30" s="27">
        <f>7711073.2-D59</f>
        <v>2341642.7999999998</v>
      </c>
      <c r="E30" s="11">
        <v>-93449</v>
      </c>
      <c r="F30" s="11">
        <f t="shared" si="1"/>
        <v>2248193.7999999998</v>
      </c>
      <c r="G30" s="11">
        <f>11858767.3-G59</f>
        <v>6489336.9000000004</v>
      </c>
      <c r="H30" s="11">
        <f>11666612.5-H59</f>
        <v>6297182.0999999996</v>
      </c>
      <c r="I30" s="11">
        <f t="shared" si="2"/>
        <v>-4241143.1000000006</v>
      </c>
      <c r="J30" s="3"/>
    </row>
    <row r="31" spans="2:10" ht="14.25" customHeight="1" x14ac:dyDescent="0.2">
      <c r="B31" s="26" t="s">
        <v>58</v>
      </c>
      <c r="C31" s="4" t="s">
        <v>34</v>
      </c>
      <c r="D31" s="27">
        <f>9059087.7-D60</f>
        <v>8179374.4999999991</v>
      </c>
      <c r="E31" s="11">
        <v>182827.4</v>
      </c>
      <c r="F31" s="11">
        <f t="shared" si="1"/>
        <v>8362201.8999999994</v>
      </c>
      <c r="G31" s="11">
        <f>6991176.1-G60</f>
        <v>6111462.8999999994</v>
      </c>
      <c r="H31" s="11">
        <f>6820582.4-H60</f>
        <v>5940869.2000000002</v>
      </c>
      <c r="I31" s="11">
        <f t="shared" si="2"/>
        <v>2250739</v>
      </c>
      <c r="J31" s="3"/>
    </row>
    <row r="32" spans="2:10" ht="14.25" customHeight="1" x14ac:dyDescent="0.2">
      <c r="B32" s="26" t="s">
        <v>59</v>
      </c>
      <c r="C32" s="4" t="s">
        <v>35</v>
      </c>
      <c r="D32" s="27">
        <f>12750949.3-D61</f>
        <v>10244954.5</v>
      </c>
      <c r="E32" s="11">
        <v>293404.60000000003</v>
      </c>
      <c r="F32" s="11">
        <f t="shared" si="1"/>
        <v>10538359.1</v>
      </c>
      <c r="G32" s="11">
        <f>13327906.1-G61</f>
        <v>10821911.300000001</v>
      </c>
      <c r="H32" s="11">
        <f>13047402.66-H61</f>
        <v>10541407.859999999</v>
      </c>
      <c r="I32" s="11">
        <f t="shared" si="2"/>
        <v>-283552.20000000112</v>
      </c>
      <c r="J32" s="3"/>
    </row>
    <row r="33" spans="2:10" ht="14.25" customHeight="1" x14ac:dyDescent="0.2">
      <c r="B33" s="26" t="s">
        <v>60</v>
      </c>
      <c r="C33" s="4" t="s">
        <v>36</v>
      </c>
      <c r="D33" s="27">
        <v>880817.3</v>
      </c>
      <c r="E33" s="11">
        <v>94413.2</v>
      </c>
      <c r="F33" s="11">
        <f t="shared" si="1"/>
        <v>975230.5</v>
      </c>
      <c r="G33" s="11">
        <v>705235.47000000009</v>
      </c>
      <c r="H33" s="11">
        <v>634872.69999999995</v>
      </c>
      <c r="I33" s="11">
        <f t="shared" si="2"/>
        <v>269995.02999999991</v>
      </c>
      <c r="J33" s="3"/>
    </row>
    <row r="34" spans="2:10" ht="14.25" customHeight="1" x14ac:dyDescent="0.2">
      <c r="B34" s="26" t="s">
        <v>61</v>
      </c>
      <c r="C34" s="4" t="s">
        <v>37</v>
      </c>
      <c r="D34" s="27">
        <v>55727.199999999997</v>
      </c>
      <c r="E34" s="11">
        <v>0</v>
      </c>
      <c r="F34" s="11">
        <f t="shared" si="1"/>
        <v>55727.199999999997</v>
      </c>
      <c r="G34" s="11">
        <v>44974.5</v>
      </c>
      <c r="H34" s="11">
        <v>44787.199999999997</v>
      </c>
      <c r="I34" s="11">
        <f t="shared" si="2"/>
        <v>10752.699999999997</v>
      </c>
      <c r="J34" s="3"/>
    </row>
    <row r="35" spans="2:10" ht="14.25" customHeight="1" x14ac:dyDescent="0.2">
      <c r="B35" s="26" t="s">
        <v>62</v>
      </c>
      <c r="C35" s="4" t="s">
        <v>38</v>
      </c>
      <c r="D35" s="27">
        <v>39580.6</v>
      </c>
      <c r="E35" s="11">
        <v>0</v>
      </c>
      <c r="F35" s="11">
        <f t="shared" si="1"/>
        <v>39580.6</v>
      </c>
      <c r="G35" s="11">
        <v>31011.8</v>
      </c>
      <c r="H35" s="11">
        <v>30711</v>
      </c>
      <c r="I35" s="11">
        <f t="shared" si="2"/>
        <v>8568.7999999999993</v>
      </c>
      <c r="J35" s="3"/>
    </row>
    <row r="36" spans="2:10" ht="14.25" customHeight="1" x14ac:dyDescent="0.2">
      <c r="B36" s="26" t="s">
        <v>63</v>
      </c>
      <c r="C36" s="4" t="s">
        <v>39</v>
      </c>
      <c r="D36" s="27">
        <v>97685.5</v>
      </c>
      <c r="E36" s="11">
        <v>0</v>
      </c>
      <c r="F36" s="11">
        <f t="shared" si="1"/>
        <v>97685.5</v>
      </c>
      <c r="G36" s="11">
        <v>83114.2</v>
      </c>
      <c r="H36" s="11">
        <v>83114.2</v>
      </c>
      <c r="I36" s="11">
        <f t="shared" si="2"/>
        <v>14571.300000000003</v>
      </c>
      <c r="J36" s="3"/>
    </row>
    <row r="37" spans="2:10" ht="14.25" customHeight="1" x14ac:dyDescent="0.2">
      <c r="B37" s="26" t="s">
        <v>64</v>
      </c>
      <c r="C37" s="31" t="s">
        <v>66</v>
      </c>
      <c r="D37" s="27">
        <f>12080383.3-D66</f>
        <v>11957280.9</v>
      </c>
      <c r="E37" s="11">
        <v>0</v>
      </c>
      <c r="F37" s="11">
        <f t="shared" si="1"/>
        <v>11957280.9</v>
      </c>
      <c r="G37" s="11">
        <f>11563828.2-G66</f>
        <v>11440725.799999999</v>
      </c>
      <c r="H37" s="11">
        <f>11419296.4-H66</f>
        <v>11296194</v>
      </c>
      <c r="I37" s="11">
        <f t="shared" si="2"/>
        <v>516555.10000000149</v>
      </c>
      <c r="J37" s="3"/>
    </row>
    <row r="38" spans="2:10" ht="14.25" customHeight="1" x14ac:dyDescent="0.2">
      <c r="B38" s="26" t="s">
        <v>65</v>
      </c>
      <c r="C38" s="4" t="s">
        <v>67</v>
      </c>
      <c r="D38" s="27">
        <v>5366115.7</v>
      </c>
      <c r="E38" s="11">
        <v>0</v>
      </c>
      <c r="F38" s="11">
        <f t="shared" si="1"/>
        <v>5366115.7</v>
      </c>
      <c r="G38" s="11">
        <v>5331418</v>
      </c>
      <c r="H38" s="11">
        <v>5331418</v>
      </c>
      <c r="I38" s="11">
        <f t="shared" si="2"/>
        <v>34697.700000000186</v>
      </c>
      <c r="J38" s="3"/>
    </row>
    <row r="39" spans="2:10" x14ac:dyDescent="0.2">
      <c r="B39" s="53"/>
      <c r="C39" s="54"/>
      <c r="D39" s="30"/>
      <c r="E39" s="13"/>
      <c r="F39" s="20"/>
      <c r="G39" s="13"/>
      <c r="H39" s="13"/>
      <c r="I39" s="20"/>
    </row>
    <row r="40" spans="2:10" ht="22.5" customHeight="1" x14ac:dyDescent="0.2">
      <c r="B40" s="46" t="s">
        <v>15</v>
      </c>
      <c r="C40" s="47"/>
      <c r="D40" s="19">
        <f t="shared" ref="D40:I40" si="3">SUM(D42:D67)</f>
        <v>98219329.800000012</v>
      </c>
      <c r="E40" s="19">
        <f t="shared" si="3"/>
        <v>0</v>
      </c>
      <c r="F40" s="19">
        <f t="shared" si="3"/>
        <v>98219329.800000012</v>
      </c>
      <c r="G40" s="19">
        <f t="shared" si="3"/>
        <v>98219329.800000012</v>
      </c>
      <c r="H40" s="19">
        <f t="shared" si="3"/>
        <v>98219329.800000012</v>
      </c>
      <c r="I40" s="19">
        <f t="shared" si="3"/>
        <v>0</v>
      </c>
    </row>
    <row r="41" spans="2:10" ht="8.1" customHeight="1" x14ac:dyDescent="0.2">
      <c r="B41" s="44"/>
      <c r="C41" s="45"/>
      <c r="D41" s="10"/>
      <c r="E41" s="10"/>
      <c r="F41" s="10"/>
      <c r="G41" s="10"/>
      <c r="H41" s="10"/>
      <c r="I41" s="10"/>
    </row>
    <row r="42" spans="2:10" x14ac:dyDescent="0.2">
      <c r="B42" s="26" t="s">
        <v>40</v>
      </c>
      <c r="C42" s="4" t="s">
        <v>16</v>
      </c>
      <c r="D42" s="11">
        <v>0</v>
      </c>
      <c r="E42" s="11">
        <v>0</v>
      </c>
      <c r="F42" s="11">
        <f>+D42+E42</f>
        <v>0</v>
      </c>
      <c r="G42" s="11">
        <v>0</v>
      </c>
      <c r="H42" s="11">
        <v>0</v>
      </c>
      <c r="I42" s="11">
        <f>+F42-G42</f>
        <v>0</v>
      </c>
    </row>
    <row r="43" spans="2:10" x14ac:dyDescent="0.2">
      <c r="B43" s="26" t="s">
        <v>41</v>
      </c>
      <c r="C43" s="4" t="s">
        <v>17</v>
      </c>
      <c r="D43" s="11">
        <v>0</v>
      </c>
      <c r="E43" s="11">
        <v>0</v>
      </c>
      <c r="F43" s="11">
        <f t="shared" ref="F43:F67" si="4">+D43+E43</f>
        <v>0</v>
      </c>
      <c r="G43" s="11">
        <v>0</v>
      </c>
      <c r="H43" s="11">
        <v>0</v>
      </c>
      <c r="I43" s="11">
        <f t="shared" ref="I43:I67" si="5">+F43-G43</f>
        <v>0</v>
      </c>
    </row>
    <row r="44" spans="2:10" x14ac:dyDescent="0.2">
      <c r="B44" s="26" t="s">
        <v>42</v>
      </c>
      <c r="C44" s="4" t="s">
        <v>18</v>
      </c>
      <c r="D44" s="11">
        <v>18751047.300000001</v>
      </c>
      <c r="E44" s="11">
        <v>0</v>
      </c>
      <c r="F44" s="11">
        <f t="shared" si="4"/>
        <v>18751047.300000001</v>
      </c>
      <c r="G44" s="11">
        <v>18751047.300000001</v>
      </c>
      <c r="H44" s="11">
        <v>18751047.300000001</v>
      </c>
      <c r="I44" s="11">
        <f t="shared" si="5"/>
        <v>0</v>
      </c>
    </row>
    <row r="45" spans="2:10" x14ac:dyDescent="0.2">
      <c r="B45" s="26" t="s">
        <v>43</v>
      </c>
      <c r="C45" s="4" t="s">
        <v>19</v>
      </c>
      <c r="D45" s="11">
        <v>219606.1</v>
      </c>
      <c r="E45" s="11">
        <v>0</v>
      </c>
      <c r="F45" s="11">
        <f t="shared" si="4"/>
        <v>219606.1</v>
      </c>
      <c r="G45" s="11">
        <v>219606.1</v>
      </c>
      <c r="H45" s="11">
        <v>219606.1</v>
      </c>
      <c r="I45" s="11">
        <f t="shared" si="5"/>
        <v>0</v>
      </c>
    </row>
    <row r="46" spans="2:10" x14ac:dyDescent="0.2">
      <c r="B46" s="26" t="s">
        <v>44</v>
      </c>
      <c r="C46" s="4" t="s">
        <v>20</v>
      </c>
      <c r="D46" s="11">
        <v>49944343.5</v>
      </c>
      <c r="E46" s="11">
        <v>0</v>
      </c>
      <c r="F46" s="11">
        <f t="shared" si="4"/>
        <v>49944343.5</v>
      </c>
      <c r="G46" s="11">
        <v>49944343.5</v>
      </c>
      <c r="H46" s="11">
        <v>49944343.5</v>
      </c>
      <c r="I46" s="11">
        <f t="shared" si="5"/>
        <v>0</v>
      </c>
    </row>
    <row r="47" spans="2:10" x14ac:dyDescent="0.2">
      <c r="B47" s="26" t="s">
        <v>45</v>
      </c>
      <c r="C47" s="4" t="s">
        <v>21</v>
      </c>
      <c r="D47" s="11">
        <v>279540.09999999998</v>
      </c>
      <c r="E47" s="11">
        <v>0</v>
      </c>
      <c r="F47" s="11">
        <f t="shared" si="4"/>
        <v>279540.09999999998</v>
      </c>
      <c r="G47" s="11">
        <v>279540.09999999998</v>
      </c>
      <c r="H47" s="11">
        <v>279540.09999999998</v>
      </c>
      <c r="I47" s="11">
        <f t="shared" si="5"/>
        <v>0</v>
      </c>
    </row>
    <row r="48" spans="2:10" x14ac:dyDescent="0.2">
      <c r="B48" s="26" t="s">
        <v>46</v>
      </c>
      <c r="C48" s="4" t="s">
        <v>22</v>
      </c>
      <c r="D48" s="11">
        <v>0</v>
      </c>
      <c r="E48" s="11">
        <v>0</v>
      </c>
      <c r="F48" s="11">
        <f t="shared" si="4"/>
        <v>0</v>
      </c>
      <c r="G48" s="11">
        <v>0</v>
      </c>
      <c r="H48" s="11">
        <v>0</v>
      </c>
      <c r="I48" s="11">
        <f t="shared" si="5"/>
        <v>0</v>
      </c>
    </row>
    <row r="49" spans="2:9" x14ac:dyDescent="0.2">
      <c r="B49" s="26" t="s">
        <v>47</v>
      </c>
      <c r="C49" s="4" t="s">
        <v>23</v>
      </c>
      <c r="D49" s="11">
        <v>0</v>
      </c>
      <c r="E49" s="11">
        <v>0</v>
      </c>
      <c r="F49" s="11">
        <f t="shared" si="4"/>
        <v>0</v>
      </c>
      <c r="G49" s="11">
        <v>0</v>
      </c>
      <c r="H49" s="11">
        <v>0</v>
      </c>
      <c r="I49" s="11">
        <f t="shared" si="5"/>
        <v>0</v>
      </c>
    </row>
    <row r="50" spans="2:9" x14ac:dyDescent="0.2">
      <c r="B50" s="26" t="s">
        <v>48</v>
      </c>
      <c r="C50" s="4" t="s">
        <v>24</v>
      </c>
      <c r="D50" s="11">
        <v>2500</v>
      </c>
      <c r="E50" s="11">
        <v>0</v>
      </c>
      <c r="F50" s="11">
        <f t="shared" si="4"/>
        <v>2500</v>
      </c>
      <c r="G50" s="11">
        <v>2500</v>
      </c>
      <c r="H50" s="11">
        <v>2500</v>
      </c>
      <c r="I50" s="11">
        <f t="shared" si="5"/>
        <v>0</v>
      </c>
    </row>
    <row r="51" spans="2:9" x14ac:dyDescent="0.2">
      <c r="B51" s="26" t="s">
        <v>49</v>
      </c>
      <c r="C51" s="4" t="s">
        <v>25</v>
      </c>
      <c r="D51" s="11">
        <v>0</v>
      </c>
      <c r="E51" s="11">
        <v>0</v>
      </c>
      <c r="F51" s="11">
        <f t="shared" si="4"/>
        <v>0</v>
      </c>
      <c r="G51" s="11">
        <v>0</v>
      </c>
      <c r="H51" s="11">
        <v>0</v>
      </c>
      <c r="I51" s="11">
        <f t="shared" si="5"/>
        <v>0</v>
      </c>
    </row>
    <row r="52" spans="2:9" x14ac:dyDescent="0.2">
      <c r="B52" s="26" t="s">
        <v>50</v>
      </c>
      <c r="C52" s="4" t="s">
        <v>26</v>
      </c>
      <c r="D52" s="11">
        <v>33016.800000000003</v>
      </c>
      <c r="E52" s="11">
        <v>0</v>
      </c>
      <c r="F52" s="11">
        <f t="shared" si="4"/>
        <v>33016.800000000003</v>
      </c>
      <c r="G52" s="11">
        <v>33016.800000000003</v>
      </c>
      <c r="H52" s="11">
        <v>33016.800000000003</v>
      </c>
      <c r="I52" s="11">
        <f t="shared" si="5"/>
        <v>0</v>
      </c>
    </row>
    <row r="53" spans="2:9" x14ac:dyDescent="0.2">
      <c r="B53" s="26" t="s">
        <v>51</v>
      </c>
      <c r="C53" s="4" t="s">
        <v>27</v>
      </c>
      <c r="D53" s="11">
        <v>20015737.199999999</v>
      </c>
      <c r="E53" s="11">
        <v>0</v>
      </c>
      <c r="F53" s="11">
        <f t="shared" si="4"/>
        <v>20015737.199999999</v>
      </c>
      <c r="G53" s="11">
        <v>20015737.199999999</v>
      </c>
      <c r="H53" s="11">
        <v>20015737.199999999</v>
      </c>
      <c r="I53" s="11">
        <f t="shared" si="5"/>
        <v>0</v>
      </c>
    </row>
    <row r="54" spans="2:9" x14ac:dyDescent="0.2">
      <c r="B54" s="26" t="s">
        <v>52</v>
      </c>
      <c r="C54" s="4" t="s">
        <v>28</v>
      </c>
      <c r="D54" s="11">
        <v>0</v>
      </c>
      <c r="E54" s="11">
        <v>0</v>
      </c>
      <c r="F54" s="11">
        <f t="shared" si="4"/>
        <v>0</v>
      </c>
      <c r="G54" s="11">
        <v>0</v>
      </c>
      <c r="H54" s="11">
        <v>0</v>
      </c>
      <c r="I54" s="11">
        <f t="shared" si="5"/>
        <v>0</v>
      </c>
    </row>
    <row r="55" spans="2:9" x14ac:dyDescent="0.2">
      <c r="B55" s="26" t="s">
        <v>53</v>
      </c>
      <c r="C55" s="4" t="s">
        <v>29</v>
      </c>
      <c r="D55" s="11">
        <v>0</v>
      </c>
      <c r="E55" s="11">
        <v>0</v>
      </c>
      <c r="F55" s="11">
        <f t="shared" si="4"/>
        <v>0</v>
      </c>
      <c r="G55" s="11">
        <v>0</v>
      </c>
      <c r="H55" s="11">
        <v>0</v>
      </c>
      <c r="I55" s="11">
        <f t="shared" si="5"/>
        <v>0</v>
      </c>
    </row>
    <row r="56" spans="2:9" x14ac:dyDescent="0.2">
      <c r="B56" s="26" t="s">
        <v>54</v>
      </c>
      <c r="C56" s="4" t="s">
        <v>30</v>
      </c>
      <c r="D56" s="11">
        <v>0</v>
      </c>
      <c r="E56" s="11">
        <v>0</v>
      </c>
      <c r="F56" s="11">
        <f t="shared" si="4"/>
        <v>0</v>
      </c>
      <c r="G56" s="11">
        <v>0</v>
      </c>
      <c r="H56" s="11">
        <v>0</v>
      </c>
      <c r="I56" s="11">
        <f t="shared" si="5"/>
        <v>0</v>
      </c>
    </row>
    <row r="57" spans="2:9" x14ac:dyDescent="0.2">
      <c r="B57" s="26" t="s">
        <v>55</v>
      </c>
      <c r="C57" s="4" t="s">
        <v>31</v>
      </c>
      <c r="D57" s="11">
        <v>36600</v>
      </c>
      <c r="E57" s="11">
        <v>0</v>
      </c>
      <c r="F57" s="11">
        <f t="shared" si="4"/>
        <v>36600</v>
      </c>
      <c r="G57" s="11">
        <v>36600</v>
      </c>
      <c r="H57" s="11">
        <v>36600</v>
      </c>
      <c r="I57" s="11">
        <f t="shared" si="5"/>
        <v>0</v>
      </c>
    </row>
    <row r="58" spans="2:9" x14ac:dyDescent="0.2">
      <c r="B58" s="26" t="s">
        <v>56</v>
      </c>
      <c r="C58" s="4" t="s">
        <v>32</v>
      </c>
      <c r="D58" s="11">
        <v>58698</v>
      </c>
      <c r="E58" s="11">
        <v>0</v>
      </c>
      <c r="F58" s="11">
        <f t="shared" si="4"/>
        <v>58698</v>
      </c>
      <c r="G58" s="11">
        <v>58698</v>
      </c>
      <c r="H58" s="11">
        <v>58698</v>
      </c>
      <c r="I58" s="11">
        <f t="shared" si="5"/>
        <v>0</v>
      </c>
    </row>
    <row r="59" spans="2:9" x14ac:dyDescent="0.2">
      <c r="B59" s="26" t="s">
        <v>57</v>
      </c>
      <c r="C59" s="4" t="s">
        <v>33</v>
      </c>
      <c r="D59" s="11">
        <v>5369430.4000000004</v>
      </c>
      <c r="E59" s="11">
        <v>0</v>
      </c>
      <c r="F59" s="11">
        <f t="shared" si="4"/>
        <v>5369430.4000000004</v>
      </c>
      <c r="G59" s="11">
        <v>5369430.4000000004</v>
      </c>
      <c r="H59" s="11">
        <v>5369430.4000000004</v>
      </c>
      <c r="I59" s="11">
        <f t="shared" si="5"/>
        <v>0</v>
      </c>
    </row>
    <row r="60" spans="2:9" x14ac:dyDescent="0.2">
      <c r="B60" s="26" t="s">
        <v>58</v>
      </c>
      <c r="C60" s="4" t="s">
        <v>34</v>
      </c>
      <c r="D60" s="11">
        <v>879713.2</v>
      </c>
      <c r="E60" s="11">
        <v>0</v>
      </c>
      <c r="F60" s="11">
        <f t="shared" si="4"/>
        <v>879713.2</v>
      </c>
      <c r="G60" s="11">
        <v>879713.2</v>
      </c>
      <c r="H60" s="11">
        <v>879713.2</v>
      </c>
      <c r="I60" s="11">
        <f t="shared" si="5"/>
        <v>0</v>
      </c>
    </row>
    <row r="61" spans="2:9" x14ac:dyDescent="0.2">
      <c r="B61" s="26" t="s">
        <v>59</v>
      </c>
      <c r="C61" s="4" t="s">
        <v>35</v>
      </c>
      <c r="D61" s="11">
        <v>2505994.7999999998</v>
      </c>
      <c r="E61" s="11">
        <v>0</v>
      </c>
      <c r="F61" s="11">
        <f t="shared" si="4"/>
        <v>2505994.7999999998</v>
      </c>
      <c r="G61" s="11">
        <v>2505994.7999999998</v>
      </c>
      <c r="H61" s="11">
        <v>2505994.7999999998</v>
      </c>
      <c r="I61" s="11">
        <f t="shared" si="5"/>
        <v>0</v>
      </c>
    </row>
    <row r="62" spans="2:9" x14ac:dyDescent="0.2">
      <c r="B62" s="26" t="s">
        <v>60</v>
      </c>
      <c r="C62" s="4" t="s">
        <v>36</v>
      </c>
      <c r="D62" s="11">
        <v>0</v>
      </c>
      <c r="E62" s="11">
        <v>0</v>
      </c>
      <c r="F62" s="11">
        <f t="shared" si="4"/>
        <v>0</v>
      </c>
      <c r="G62" s="11">
        <v>0</v>
      </c>
      <c r="H62" s="11">
        <v>0</v>
      </c>
      <c r="I62" s="11">
        <f t="shared" si="5"/>
        <v>0</v>
      </c>
    </row>
    <row r="63" spans="2:9" x14ac:dyDescent="0.2">
      <c r="B63" s="26" t="s">
        <v>61</v>
      </c>
      <c r="C63" s="4" t="s">
        <v>37</v>
      </c>
      <c r="D63" s="11">
        <v>0</v>
      </c>
      <c r="E63" s="11">
        <v>0</v>
      </c>
      <c r="F63" s="11">
        <f t="shared" si="4"/>
        <v>0</v>
      </c>
      <c r="G63" s="11">
        <v>0</v>
      </c>
      <c r="H63" s="11">
        <v>0</v>
      </c>
      <c r="I63" s="11">
        <f t="shared" si="5"/>
        <v>0</v>
      </c>
    </row>
    <row r="64" spans="2:9" x14ac:dyDescent="0.2">
      <c r="B64" s="26" t="s">
        <v>62</v>
      </c>
      <c r="C64" s="4" t="s">
        <v>38</v>
      </c>
      <c r="D64" s="11">
        <v>0</v>
      </c>
      <c r="E64" s="11">
        <v>0</v>
      </c>
      <c r="F64" s="11">
        <f t="shared" si="4"/>
        <v>0</v>
      </c>
      <c r="G64" s="11">
        <v>0</v>
      </c>
      <c r="H64" s="11">
        <v>0</v>
      </c>
      <c r="I64" s="11">
        <f t="shared" si="5"/>
        <v>0</v>
      </c>
    </row>
    <row r="65" spans="2:9" x14ac:dyDescent="0.2">
      <c r="B65" s="26" t="s">
        <v>63</v>
      </c>
      <c r="C65" s="4" t="s">
        <v>39</v>
      </c>
      <c r="D65" s="11">
        <v>0</v>
      </c>
      <c r="E65" s="11">
        <v>0</v>
      </c>
      <c r="F65" s="11">
        <f t="shared" si="4"/>
        <v>0</v>
      </c>
      <c r="G65" s="11">
        <v>0</v>
      </c>
      <c r="H65" s="11">
        <v>0</v>
      </c>
      <c r="I65" s="11">
        <f t="shared" si="5"/>
        <v>0</v>
      </c>
    </row>
    <row r="66" spans="2:9" x14ac:dyDescent="0.2">
      <c r="B66" s="26" t="s">
        <v>64</v>
      </c>
      <c r="C66" s="4" t="s">
        <v>66</v>
      </c>
      <c r="D66" s="11">
        <v>123102.39999999999</v>
      </c>
      <c r="E66" s="11">
        <v>0</v>
      </c>
      <c r="F66" s="11">
        <f t="shared" si="4"/>
        <v>123102.39999999999</v>
      </c>
      <c r="G66" s="11">
        <v>123102.39999999999</v>
      </c>
      <c r="H66" s="11">
        <v>123102.39999999999</v>
      </c>
      <c r="I66" s="11">
        <f t="shared" si="5"/>
        <v>0</v>
      </c>
    </row>
    <row r="67" spans="2:9" x14ac:dyDescent="0.2">
      <c r="B67" s="26" t="s">
        <v>65</v>
      </c>
      <c r="C67" s="4" t="s">
        <v>67</v>
      </c>
      <c r="D67" s="11">
        <v>0</v>
      </c>
      <c r="E67" s="11">
        <v>0</v>
      </c>
      <c r="F67" s="11">
        <f t="shared" si="4"/>
        <v>0</v>
      </c>
      <c r="G67" s="11">
        <v>0</v>
      </c>
      <c r="H67" s="11">
        <v>0</v>
      </c>
      <c r="I67" s="11">
        <f t="shared" si="5"/>
        <v>0</v>
      </c>
    </row>
    <row r="68" spans="2:9" x14ac:dyDescent="0.2">
      <c r="B68" s="37"/>
      <c r="C68" s="38"/>
      <c r="D68" s="12"/>
      <c r="E68" s="12"/>
      <c r="F68" s="12"/>
      <c r="G68" s="12"/>
      <c r="H68" s="12"/>
      <c r="I68" s="11"/>
    </row>
    <row r="69" spans="2:9" x14ac:dyDescent="0.2">
      <c r="B69" s="39" t="s">
        <v>13</v>
      </c>
      <c r="C69" s="40"/>
      <c r="D69" s="32">
        <f t="shared" ref="D69:I69" si="6">D11+D40</f>
        <v>246649964.24999997</v>
      </c>
      <c r="E69" s="32">
        <f t="shared" si="6"/>
        <v>11988407.800000001</v>
      </c>
      <c r="F69" s="32">
        <f t="shared" si="6"/>
        <v>258638372.04999998</v>
      </c>
      <c r="G69" s="32">
        <f t="shared" si="6"/>
        <v>287678364.57000005</v>
      </c>
      <c r="H69" s="32">
        <f t="shared" si="6"/>
        <v>284878955.55999994</v>
      </c>
      <c r="I69" s="32">
        <f t="shared" si="6"/>
        <v>-29039992.520000011</v>
      </c>
    </row>
    <row r="70" spans="2:9" x14ac:dyDescent="0.2">
      <c r="D70" s="6"/>
    </row>
    <row r="71" spans="2:9" x14ac:dyDescent="0.2">
      <c r="D71" s="6"/>
      <c r="E71" s="18"/>
      <c r="F71" s="18"/>
      <c r="G71" s="18"/>
      <c r="H71" s="18"/>
      <c r="I71" s="18"/>
    </row>
    <row r="72" spans="2:9" x14ac:dyDescent="0.2">
      <c r="D72" s="33"/>
      <c r="E72" s="5"/>
      <c r="F72" s="6"/>
      <c r="G72" s="14"/>
      <c r="H72" s="6"/>
      <c r="I72" s="6"/>
    </row>
    <row r="73" spans="2:9" x14ac:dyDescent="0.2">
      <c r="D73" s="6"/>
      <c r="E73" s="6"/>
      <c r="F73" s="6"/>
      <c r="G73" s="6"/>
      <c r="H73" s="6"/>
      <c r="I73" s="6"/>
    </row>
    <row r="74" spans="2:9" x14ac:dyDescent="0.2">
      <c r="C74" s="5"/>
      <c r="D74" s="6"/>
      <c r="G74" s="7"/>
      <c r="H74" s="7"/>
      <c r="I74" s="5"/>
    </row>
    <row r="75" spans="2:9" x14ac:dyDescent="0.2">
      <c r="C75" s="5"/>
      <c r="D75" s="6"/>
      <c r="G75" s="7"/>
      <c r="H75" s="7"/>
      <c r="I75" s="18"/>
    </row>
    <row r="76" spans="2:9" x14ac:dyDescent="0.2">
      <c r="C76" s="5"/>
      <c r="D76" s="6"/>
      <c r="G76" s="7"/>
      <c r="H76" s="7"/>
      <c r="I76" s="5"/>
    </row>
    <row r="77" spans="2:9" x14ac:dyDescent="0.2">
      <c r="C77" s="5"/>
      <c r="D77" s="6"/>
      <c r="G77" s="7"/>
      <c r="H77" s="7"/>
      <c r="I77" s="5"/>
    </row>
    <row r="78" spans="2:9" x14ac:dyDescent="0.2">
      <c r="C78" s="5"/>
      <c r="D78" s="6"/>
      <c r="G78" s="7"/>
      <c r="H78" s="7"/>
      <c r="I78" s="8"/>
    </row>
    <row r="79" spans="2:9" x14ac:dyDescent="0.2">
      <c r="C79" s="5"/>
      <c r="D79" s="6"/>
      <c r="G79" s="7"/>
      <c r="H79" s="7"/>
      <c r="I79" s="8"/>
    </row>
    <row r="80" spans="2:9" x14ac:dyDescent="0.2">
      <c r="C80" s="16"/>
      <c r="D80" s="6"/>
      <c r="G80" s="17"/>
      <c r="H80" s="17"/>
      <c r="I80" s="5"/>
    </row>
    <row r="81" spans="3:9" x14ac:dyDescent="0.2">
      <c r="C81" s="16"/>
      <c r="D81" s="6"/>
      <c r="G81" s="7"/>
      <c r="H81" s="7"/>
      <c r="I81" s="5"/>
    </row>
    <row r="82" spans="3:9" x14ac:dyDescent="0.2">
      <c r="C82" s="16"/>
      <c r="D82" s="6"/>
      <c r="G82" s="7"/>
      <c r="H82" s="7"/>
    </row>
    <row r="83" spans="3:9" x14ac:dyDescent="0.2">
      <c r="C83" s="21"/>
      <c r="D83" s="6"/>
      <c r="E83" s="23"/>
      <c r="F83" s="24"/>
      <c r="G83" s="22"/>
      <c r="H83" s="22"/>
      <c r="I83" s="24"/>
    </row>
    <row r="84" spans="3:9" x14ac:dyDescent="0.2">
      <c r="C84" s="5"/>
      <c r="D84" s="6"/>
      <c r="G84" s="7"/>
      <c r="H84" s="7"/>
    </row>
    <row r="85" spans="3:9" x14ac:dyDescent="0.2">
      <c r="C85" s="5"/>
      <c r="D85" s="6"/>
      <c r="G85" s="7"/>
      <c r="H85" s="7"/>
    </row>
    <row r="86" spans="3:9" x14ac:dyDescent="0.2">
      <c r="C86" s="5"/>
      <c r="D86" s="6"/>
      <c r="G86" s="7"/>
      <c r="H86" s="7"/>
    </row>
    <row r="87" spans="3:9" x14ac:dyDescent="0.2">
      <c r="C87" s="16"/>
      <c r="D87" s="6"/>
      <c r="E87" s="5"/>
      <c r="G87" s="17"/>
      <c r="H87" s="17"/>
    </row>
    <row r="88" spans="3:9" x14ac:dyDescent="0.2">
      <c r="D88" s="6"/>
    </row>
    <row r="89" spans="3:9" x14ac:dyDescent="0.2">
      <c r="D89" s="6"/>
      <c r="H89" s="15"/>
    </row>
    <row r="90" spans="3:9" x14ac:dyDescent="0.2">
      <c r="D90" s="6"/>
    </row>
    <row r="91" spans="3:9" x14ac:dyDescent="0.2">
      <c r="D91" s="6"/>
    </row>
    <row r="92" spans="3:9" x14ac:dyDescent="0.2">
      <c r="D92" s="6"/>
      <c r="E92" s="25"/>
    </row>
    <row r="93" spans="3:9" x14ac:dyDescent="0.2"/>
    <row r="94" spans="3:9" x14ac:dyDescent="0.2"/>
    <row r="95" spans="3:9" x14ac:dyDescent="0.2"/>
    <row r="96" spans="3:9" x14ac:dyDescent="0.2"/>
    <row r="97" x14ac:dyDescent="0.2"/>
    <row r="98" x14ac:dyDescent="0.2"/>
    <row r="99" x14ac:dyDescent="0.2"/>
    <row r="100" x14ac:dyDescent="0.2"/>
    <row r="101" x14ac:dyDescent="0.2"/>
    <row r="102" x14ac:dyDescent="0.2"/>
  </sheetData>
  <mergeCells count="18">
    <mergeCell ref="B69:C69"/>
    <mergeCell ref="B7:I7"/>
    <mergeCell ref="B8:C9"/>
    <mergeCell ref="D8:H8"/>
    <mergeCell ref="I8:I9"/>
    <mergeCell ref="B10:C10"/>
    <mergeCell ref="B11:C11"/>
    <mergeCell ref="B12:C12"/>
    <mergeCell ref="B39:C39"/>
    <mergeCell ref="B40:C40"/>
    <mergeCell ref="B41:C41"/>
    <mergeCell ref="B68:C68"/>
    <mergeCell ref="B6:I6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2" orientation="landscape" horizontalDpi="4294967294" verticalDpi="4294967294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revision/>
  <cp:lastPrinted>2019-02-14T18:33:50Z</cp:lastPrinted>
  <dcterms:created xsi:type="dcterms:W3CDTF">2016-10-11T17:36:10Z</dcterms:created>
  <dcterms:modified xsi:type="dcterms:W3CDTF">2019-02-15T20:03:37Z</dcterms:modified>
</cp:coreProperties>
</file>