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8515" windowHeight="12150"/>
  </bookViews>
  <sheets>
    <sheet name="F6C" sheetId="4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9" i="4" l="1"/>
  <c r="G19" i="4"/>
  <c r="D19" i="4"/>
  <c r="F84" i="4"/>
  <c r="I84" i="4" s="1"/>
  <c r="I83" i="4"/>
  <c r="F83" i="4"/>
  <c r="F82" i="4"/>
  <c r="F81" i="4"/>
  <c r="I81" i="4" s="1"/>
  <c r="H80" i="4"/>
  <c r="H49" i="4" s="1"/>
  <c r="G80" i="4"/>
  <c r="E80" i="4"/>
  <c r="D80" i="4"/>
  <c r="I78" i="4"/>
  <c r="F78" i="4"/>
  <c r="F77" i="4"/>
  <c r="I77" i="4" s="1"/>
  <c r="F76" i="4"/>
  <c r="I76" i="4" s="1"/>
  <c r="F75" i="4"/>
  <c r="I75" i="4" s="1"/>
  <c r="I74" i="4"/>
  <c r="F74" i="4"/>
  <c r="F73" i="4"/>
  <c r="I73" i="4" s="1"/>
  <c r="I72" i="4"/>
  <c r="F72" i="4"/>
  <c r="F71" i="4"/>
  <c r="I70" i="4"/>
  <c r="F70" i="4"/>
  <c r="H69" i="4"/>
  <c r="G69" i="4"/>
  <c r="E69" i="4"/>
  <c r="D69" i="4"/>
  <c r="I67" i="4"/>
  <c r="F67" i="4"/>
  <c r="F66" i="4"/>
  <c r="I66" i="4" s="1"/>
  <c r="F65" i="4"/>
  <c r="I65" i="4" s="1"/>
  <c r="F64" i="4"/>
  <c r="I64" i="4" s="1"/>
  <c r="I63" i="4"/>
  <c r="F63" i="4"/>
  <c r="F62" i="4"/>
  <c r="F61" i="4"/>
  <c r="I61" i="4" s="1"/>
  <c r="H60" i="4"/>
  <c r="G60" i="4"/>
  <c r="E60" i="4"/>
  <c r="D60" i="4"/>
  <c r="I58" i="4"/>
  <c r="F58" i="4"/>
  <c r="F57" i="4"/>
  <c r="I57" i="4" s="1"/>
  <c r="I56" i="4"/>
  <c r="F56" i="4"/>
  <c r="F55" i="4"/>
  <c r="I55" i="4" s="1"/>
  <c r="I54" i="4"/>
  <c r="F54" i="4"/>
  <c r="F53" i="4"/>
  <c r="I53" i="4" s="1"/>
  <c r="I52" i="4"/>
  <c r="F52" i="4"/>
  <c r="F51" i="4"/>
  <c r="H50" i="4"/>
  <c r="G50" i="4"/>
  <c r="E50" i="4"/>
  <c r="E49" i="4" s="1"/>
  <c r="D50" i="4"/>
  <c r="I47" i="4"/>
  <c r="F47" i="4"/>
  <c r="F46" i="4"/>
  <c r="I46" i="4" s="1"/>
  <c r="H45" i="4"/>
  <c r="G45" i="4"/>
  <c r="D45" i="4"/>
  <c r="H44" i="4"/>
  <c r="H43" i="4" s="1"/>
  <c r="G44" i="4"/>
  <c r="F44" i="4"/>
  <c r="D44" i="4"/>
  <c r="G43" i="4"/>
  <c r="E43" i="4"/>
  <c r="I41" i="4"/>
  <c r="F41" i="4"/>
  <c r="F40" i="4"/>
  <c r="I40" i="4" s="1"/>
  <c r="H39" i="4"/>
  <c r="G39" i="4"/>
  <c r="D39" i="4"/>
  <c r="F39" i="4" s="1"/>
  <c r="F38" i="4"/>
  <c r="I38" i="4" s="1"/>
  <c r="H37" i="4"/>
  <c r="G37" i="4"/>
  <c r="D37" i="4"/>
  <c r="F37" i="4" s="1"/>
  <c r="I36" i="4"/>
  <c r="F36" i="4"/>
  <c r="H35" i="4"/>
  <c r="G35" i="4"/>
  <c r="D35" i="4"/>
  <c r="F35" i="4" s="1"/>
  <c r="I35" i="4" s="1"/>
  <c r="H34" i="4"/>
  <c r="H32" i="4" s="1"/>
  <c r="G34" i="4"/>
  <c r="D34" i="4"/>
  <c r="F34" i="4" s="1"/>
  <c r="I34" i="4" s="1"/>
  <c r="H33" i="4"/>
  <c r="G33" i="4"/>
  <c r="D33" i="4"/>
  <c r="D32" i="4" s="1"/>
  <c r="E32" i="4"/>
  <c r="F30" i="4"/>
  <c r="I30" i="4" s="1"/>
  <c r="H29" i="4"/>
  <c r="G29" i="4"/>
  <c r="F29" i="4"/>
  <c r="I29" i="4" s="1"/>
  <c r="D29" i="4"/>
  <c r="H28" i="4"/>
  <c r="G28" i="4"/>
  <c r="D28" i="4"/>
  <c r="F28" i="4" s="1"/>
  <c r="H27" i="4"/>
  <c r="G27" i="4"/>
  <c r="D27" i="4"/>
  <c r="F27" i="4" s="1"/>
  <c r="H26" i="4"/>
  <c r="G26" i="4"/>
  <c r="D26" i="4"/>
  <c r="F26" i="4" s="1"/>
  <c r="I26" i="4" s="1"/>
  <c r="H25" i="4"/>
  <c r="G25" i="4"/>
  <c r="D25" i="4"/>
  <c r="F25" i="4" s="1"/>
  <c r="H24" i="4"/>
  <c r="G24" i="4"/>
  <c r="G23" i="4" s="1"/>
  <c r="D24" i="4"/>
  <c r="F24" i="4" s="1"/>
  <c r="I24" i="4" s="1"/>
  <c r="E23" i="4"/>
  <c r="I21" i="4"/>
  <c r="F21" i="4"/>
  <c r="F20" i="4"/>
  <c r="I20" i="4" s="1"/>
  <c r="F19" i="4"/>
  <c r="I19" i="4" s="1"/>
  <c r="F18" i="4"/>
  <c r="I18" i="4" s="1"/>
  <c r="H17" i="4"/>
  <c r="G17" i="4"/>
  <c r="D17" i="4"/>
  <c r="F17" i="4" s="1"/>
  <c r="I17" i="4" s="1"/>
  <c r="H16" i="4"/>
  <c r="G16" i="4"/>
  <c r="D16" i="4"/>
  <c r="F16" i="4" s="1"/>
  <c r="I16" i="4" s="1"/>
  <c r="F15" i="4"/>
  <c r="I14" i="4"/>
  <c r="F14" i="4"/>
  <c r="H13" i="4"/>
  <c r="G13" i="4"/>
  <c r="E13" i="4"/>
  <c r="E12" i="4"/>
  <c r="E86" i="4" s="1"/>
  <c r="I44" i="4" l="1"/>
  <c r="I43" i="4" s="1"/>
  <c r="F80" i="4"/>
  <c r="D43" i="4"/>
  <c r="H23" i="4"/>
  <c r="I28" i="4"/>
  <c r="G32" i="4"/>
  <c r="I37" i="4"/>
  <c r="I27" i="4"/>
  <c r="F50" i="4"/>
  <c r="I25" i="4"/>
  <c r="I39" i="4"/>
  <c r="G49" i="4"/>
  <c r="F69" i="4"/>
  <c r="D49" i="4"/>
  <c r="D23" i="4"/>
  <c r="H12" i="4"/>
  <c r="H86" i="4" s="1"/>
  <c r="F60" i="4"/>
  <c r="G12" i="4"/>
  <c r="F13" i="4"/>
  <c r="D13" i="4"/>
  <c r="F33" i="4"/>
  <c r="F45" i="4"/>
  <c r="I45" i="4" s="1"/>
  <c r="I15" i="4"/>
  <c r="I13" i="4" s="1"/>
  <c r="F23" i="4"/>
  <c r="I51" i="4"/>
  <c r="I50" i="4" s="1"/>
  <c r="I62" i="4"/>
  <c r="I60" i="4" s="1"/>
  <c r="I71" i="4"/>
  <c r="I69" i="4" s="1"/>
  <c r="I82" i="4"/>
  <c r="I80" i="4" s="1"/>
  <c r="F43" i="4"/>
  <c r="I23" i="4" l="1"/>
  <c r="D12" i="4"/>
  <c r="D86" i="4" s="1"/>
  <c r="F49" i="4"/>
  <c r="G86" i="4"/>
  <c r="I49" i="4"/>
  <c r="F32" i="4"/>
  <c r="F12" i="4" s="1"/>
  <c r="F86" i="4" s="1"/>
  <c r="I33" i="4"/>
  <c r="I32" i="4" s="1"/>
  <c r="I12" i="4" l="1"/>
  <c r="I86" i="4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<sst xmlns="http://schemas.openxmlformats.org/spreadsheetml/2006/main" count="83" uniqueCount="51">
  <si>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</si>
  <si>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</si>
  <si>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</si>
  <si>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</si>
  <si>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</si>
  <si>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</si>
  <si>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</si>
  <si>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</si>
  <si>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</si>
  <si>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</si>
  <si>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</si>
  <si>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</si>
  <si>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</si>
  <si>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</si>
  <si>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</si>
  <si>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</si>
  <si>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</si>
  <si>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</si>
  <si>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</si>
  <si>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</si>
  <si>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</si>
  <si>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</si>
  <si>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</si>
  <si>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</si>
  <si>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</si>
  <si>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</si>
  <si>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</si>
  <si>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</si>
  <si>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</si>
  <si>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</si>
  <si>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</si>
  <si>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</si>
  <si>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</si>
  <si>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</si>
  <si>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</si>
  <si>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</si>
  <si>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</si>
  <si>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</si>
  <si>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</si>
  <si>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</si>
  <si>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</si>
  <si>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</si>
  <si>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</si>
  <si>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</si>
  <si>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</si>
  <si>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</si>
  <si>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</si>
  <si>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</si>
  <si>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</si>
  <si>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2018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</si>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</sst>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topLeftCell="A43" zoomScale="125" zoomScaleNormal="125" workbookViewId="0">
      <selection activeCell="C71" sqref="C71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0" width="11.42578125" style="1"/>
    <col min="11" max="11" width="12.85546875" style="1" bestFit="1" customWidth="1"/>
    <col min="12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0" t="s">
        <v>50</v>
      </c>
      <c r="B7" s="41"/>
      <c r="C7" s="41"/>
      <c r="D7" s="41"/>
      <c r="E7" s="41"/>
      <c r="F7" s="41"/>
      <c r="G7" s="41"/>
      <c r="H7" s="41"/>
      <c r="I7" s="42"/>
    </row>
    <row r="8" spans="1:9" x14ac:dyDescent="0.25">
      <c r="A8" s="43" t="s">
        <v>5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46" t="s">
        <v>6</v>
      </c>
      <c r="B9" s="46"/>
      <c r="C9" s="46"/>
      <c r="D9" s="47" t="s">
        <v>7</v>
      </c>
      <c r="E9" s="47"/>
      <c r="F9" s="47"/>
      <c r="G9" s="47"/>
      <c r="H9" s="47"/>
      <c r="I9" s="47" t="s">
        <v>8</v>
      </c>
    </row>
    <row r="10" spans="1:9" ht="16.5" x14ac:dyDescent="0.25">
      <c r="A10" s="46"/>
      <c r="B10" s="46"/>
      <c r="C10" s="46"/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47"/>
    </row>
    <row r="11" spans="1:9" x14ac:dyDescent="0.25">
      <c r="A11" s="31"/>
      <c r="B11" s="32"/>
      <c r="C11" s="33"/>
      <c r="D11" s="2"/>
      <c r="E11" s="2"/>
      <c r="F11" s="2"/>
      <c r="G11" s="2"/>
      <c r="H11" s="2"/>
      <c r="I11" s="2"/>
    </row>
    <row r="12" spans="1:9" ht="12" customHeight="1" x14ac:dyDescent="0.25">
      <c r="A12" s="34" t="s">
        <v>14</v>
      </c>
      <c r="B12" s="35"/>
      <c r="C12" s="36"/>
      <c r="D12" s="3">
        <f>+D13+D23+D32+D43</f>
        <v>148430634.19999999</v>
      </c>
      <c r="E12" s="3">
        <f t="shared" ref="E12:I12" si="0">+E13+E23+E32+E43</f>
        <v>11988408.1</v>
      </c>
      <c r="F12" s="3">
        <f>+F13+F23+F32+F43</f>
        <v>160419042.30000001</v>
      </c>
      <c r="G12" s="3">
        <f>+G13+G23+G32+G43</f>
        <v>189459034.79999995</v>
      </c>
      <c r="H12" s="3">
        <f t="shared" si="0"/>
        <v>186659625.79999995</v>
      </c>
      <c r="I12" s="3">
        <f t="shared" si="0"/>
        <v>-29039992.5</v>
      </c>
    </row>
    <row r="13" spans="1:9" ht="12" customHeight="1" x14ac:dyDescent="0.25">
      <c r="A13" s="4"/>
      <c r="B13" s="5" t="s">
        <v>15</v>
      </c>
      <c r="C13" s="6"/>
      <c r="D13" s="7">
        <f>SUM(D14:D21)</f>
        <v>42883628.899999999</v>
      </c>
      <c r="E13" s="7">
        <f t="shared" ref="E13:I13" si="1">SUM(E14:E21)</f>
        <v>1520889.2</v>
      </c>
      <c r="F13" s="7">
        <f>SUM(F14:F21)</f>
        <v>44404518.100000001</v>
      </c>
      <c r="G13" s="7">
        <f t="shared" si="1"/>
        <v>39334828.999999993</v>
      </c>
      <c r="H13" s="7">
        <f t="shared" si="1"/>
        <v>38268878.999999993</v>
      </c>
      <c r="I13" s="7">
        <f t="shared" si="1"/>
        <v>5069689.1000000034</v>
      </c>
    </row>
    <row r="14" spans="1:9" ht="12" customHeight="1" x14ac:dyDescent="0.25">
      <c r="A14" s="8"/>
      <c r="B14" s="9"/>
      <c r="C14" s="10" t="s">
        <v>16</v>
      </c>
      <c r="D14" s="11">
        <v>1875176.1</v>
      </c>
      <c r="E14" s="11">
        <v>0</v>
      </c>
      <c r="F14" s="12">
        <f>+D14+E14</f>
        <v>1875176.1</v>
      </c>
      <c r="G14" s="11">
        <v>1813406.6</v>
      </c>
      <c r="H14" s="11">
        <v>1813406.6</v>
      </c>
      <c r="I14" s="12">
        <f>+F14-G14</f>
        <v>61769.5</v>
      </c>
    </row>
    <row r="15" spans="1:9" ht="12" customHeight="1" x14ac:dyDescent="0.25">
      <c r="A15" s="8"/>
      <c r="B15" s="9"/>
      <c r="C15" s="10" t="s">
        <v>17</v>
      </c>
      <c r="D15" s="11">
        <v>7332643.2000000002</v>
      </c>
      <c r="E15" s="11">
        <v>-121413.6</v>
      </c>
      <c r="F15" s="12">
        <f t="shared" ref="F15:F21" si="2">+D15+E15</f>
        <v>7211229.6000000006</v>
      </c>
      <c r="G15" s="11">
        <v>6690147</v>
      </c>
      <c r="H15" s="11">
        <v>6544149</v>
      </c>
      <c r="I15" s="12">
        <f t="shared" ref="I15:I21" si="3">+F15-G15</f>
        <v>521082.60000000056</v>
      </c>
    </row>
    <row r="16" spans="1:9" ht="12" customHeight="1" x14ac:dyDescent="0.25">
      <c r="A16" s="8"/>
      <c r="B16" s="9"/>
      <c r="C16" s="10" t="s">
        <v>18</v>
      </c>
      <c r="D16" s="11">
        <f>6670892.4-D53</f>
        <v>6647634.4000000004</v>
      </c>
      <c r="E16" s="11">
        <v>439556.8</v>
      </c>
      <c r="F16" s="12">
        <f t="shared" si="2"/>
        <v>7087191.2000000002</v>
      </c>
      <c r="G16" s="11">
        <f>7585202.8-G53</f>
        <v>7561944.7999999998</v>
      </c>
      <c r="H16" s="11">
        <f>7194435.3-H53</f>
        <v>7171177.2999999998</v>
      </c>
      <c r="I16" s="12">
        <f t="shared" si="3"/>
        <v>-474753.59999999963</v>
      </c>
    </row>
    <row r="17" spans="1:9" ht="12" customHeight="1" x14ac:dyDescent="0.25">
      <c r="A17" s="8"/>
      <c r="B17" s="9"/>
      <c r="C17" s="10" t="s">
        <v>19</v>
      </c>
      <c r="D17" s="11">
        <f>42157.1-D54</f>
        <v>31130.1</v>
      </c>
      <c r="E17" s="11">
        <v>371.1</v>
      </c>
      <c r="F17" s="12">
        <f t="shared" si="2"/>
        <v>31501.199999999997</v>
      </c>
      <c r="G17" s="11">
        <f>37198.5-G54</f>
        <v>26171.5</v>
      </c>
      <c r="H17" s="11">
        <f>33080.2-H54</f>
        <v>22053.199999999997</v>
      </c>
      <c r="I17" s="12">
        <f t="shared" si="3"/>
        <v>5329.6999999999971</v>
      </c>
    </row>
    <row r="18" spans="1:9" ht="12" customHeight="1" x14ac:dyDescent="0.25">
      <c r="A18" s="8"/>
      <c r="B18" s="9"/>
      <c r="C18" s="10" t="s">
        <v>20</v>
      </c>
      <c r="D18" s="11">
        <v>9820716.8000000007</v>
      </c>
      <c r="E18" s="11">
        <v>599507.80000000005</v>
      </c>
      <c r="F18" s="12">
        <f t="shared" si="2"/>
        <v>10420224.600000001</v>
      </c>
      <c r="G18" s="11">
        <v>9883374.1999999993</v>
      </c>
      <c r="H18" s="11">
        <v>9733942.1999999993</v>
      </c>
      <c r="I18" s="12">
        <f t="shared" si="3"/>
        <v>536850.40000000224</v>
      </c>
    </row>
    <row r="19" spans="1:9" ht="12" customHeight="1" x14ac:dyDescent="0.25">
      <c r="A19" s="8"/>
      <c r="B19" s="9"/>
      <c r="C19" s="10" t="s">
        <v>21</v>
      </c>
      <c r="D19" s="11">
        <f>16192680.7-71407</f>
        <v>16121273.699999999</v>
      </c>
      <c r="E19" s="11">
        <v>287664.40000000002</v>
      </c>
      <c r="F19" s="12">
        <f t="shared" si="2"/>
        <v>16408938.1</v>
      </c>
      <c r="G19" s="11">
        <f>14869176.9-2643670.2-71407.1</f>
        <v>12154099.6</v>
      </c>
      <c r="H19" s="11">
        <f>14575784.1-2643670.2-71407</f>
        <v>11860706.899999999</v>
      </c>
      <c r="I19" s="12">
        <f t="shared" si="3"/>
        <v>4254838.5</v>
      </c>
    </row>
    <row r="20" spans="1:9" ht="12" customHeight="1" x14ac:dyDescent="0.25">
      <c r="A20" s="8"/>
      <c r="B20" s="9"/>
      <c r="C20" s="10" t="s">
        <v>22</v>
      </c>
      <c r="D20" s="11">
        <v>0</v>
      </c>
      <c r="E20" s="11">
        <v>0</v>
      </c>
      <c r="F20" s="12">
        <f t="shared" si="2"/>
        <v>0</v>
      </c>
      <c r="G20" s="11">
        <v>0</v>
      </c>
      <c r="H20" s="11">
        <v>0</v>
      </c>
      <c r="I20" s="12">
        <f t="shared" si="3"/>
        <v>0</v>
      </c>
    </row>
    <row r="21" spans="1:9" ht="12" customHeight="1" x14ac:dyDescent="0.25">
      <c r="A21" s="8"/>
      <c r="B21" s="9"/>
      <c r="C21" s="10" t="s">
        <v>23</v>
      </c>
      <c r="D21" s="11">
        <v>1055054.6000000001</v>
      </c>
      <c r="E21" s="11">
        <v>315202.7</v>
      </c>
      <c r="F21" s="12">
        <f t="shared" si="2"/>
        <v>1370257.3</v>
      </c>
      <c r="G21" s="11">
        <v>1205685.3</v>
      </c>
      <c r="H21" s="11">
        <v>1123443.8</v>
      </c>
      <c r="I21" s="12">
        <f t="shared" si="3"/>
        <v>164572</v>
      </c>
    </row>
    <row r="22" spans="1:9" ht="8.1" customHeight="1" x14ac:dyDescent="0.25">
      <c r="A22" s="13"/>
      <c r="B22" s="14"/>
      <c r="C22" s="15"/>
      <c r="D22" s="7"/>
      <c r="E22" s="7"/>
      <c r="F22" s="12"/>
      <c r="G22" s="7"/>
      <c r="H22" s="7"/>
      <c r="I22" s="12"/>
    </row>
    <row r="23" spans="1:9" ht="12" customHeight="1" x14ac:dyDescent="0.25">
      <c r="A23" s="4"/>
      <c r="B23" s="5" t="s">
        <v>24</v>
      </c>
      <c r="C23" s="6"/>
      <c r="D23" s="7">
        <f>SUM(D24:D30)</f>
        <v>61365467.900000006</v>
      </c>
      <c r="E23" s="7">
        <f t="shared" ref="E23:I23" si="4">SUM(E24:E30)</f>
        <v>10245866.5</v>
      </c>
      <c r="F23" s="7">
        <f>SUM(F24:F30)</f>
        <v>71611334.399999991</v>
      </c>
      <c r="G23" s="7">
        <f t="shared" si="4"/>
        <v>74702221.899999991</v>
      </c>
      <c r="H23" s="7">
        <f t="shared" si="4"/>
        <v>73413625.899999991</v>
      </c>
      <c r="I23" s="7">
        <f t="shared" si="4"/>
        <v>-3090887.4999999935</v>
      </c>
    </row>
    <row r="24" spans="1:9" ht="12" customHeight="1" x14ac:dyDescent="0.25">
      <c r="A24" s="8"/>
      <c r="B24" s="9"/>
      <c r="C24" s="10" t="s">
        <v>25</v>
      </c>
      <c r="D24" s="11">
        <f>2652874.1-D61</f>
        <v>1767324.7000000002</v>
      </c>
      <c r="E24" s="11">
        <v>194134.2</v>
      </c>
      <c r="F24" s="12">
        <f t="shared" ref="F24:F30" si="5">+D24+E24</f>
        <v>1961458.9000000001</v>
      </c>
      <c r="G24" s="11">
        <f>1965977.6-G61</f>
        <v>1080428.2000000002</v>
      </c>
      <c r="H24" s="11">
        <f>1875314.7-H61</f>
        <v>989765.29999999993</v>
      </c>
      <c r="I24" s="12">
        <f t="shared" ref="I24:I30" si="6">+F24-G24</f>
        <v>881030.7</v>
      </c>
    </row>
    <row r="25" spans="1:9" ht="12" customHeight="1" x14ac:dyDescent="0.25">
      <c r="A25" s="8"/>
      <c r="B25" s="9"/>
      <c r="C25" s="10" t="s">
        <v>26</v>
      </c>
      <c r="D25" s="11">
        <f>41040358.4-D62</f>
        <v>37301952.399999999</v>
      </c>
      <c r="E25" s="11">
        <v>57161.7</v>
      </c>
      <c r="F25" s="12">
        <f t="shared" si="5"/>
        <v>37359114.100000001</v>
      </c>
      <c r="G25" s="11">
        <f>44445093.8-G62</f>
        <v>40706687.799999997</v>
      </c>
      <c r="H25" s="11">
        <f>44115038.6-H62</f>
        <v>40376632.600000001</v>
      </c>
      <c r="I25" s="12">
        <f t="shared" si="6"/>
        <v>-3347573.6999999955</v>
      </c>
    </row>
    <row r="26" spans="1:9" ht="12" customHeight="1" x14ac:dyDescent="0.25">
      <c r="A26" s="8"/>
      <c r="B26" s="9"/>
      <c r="C26" s="10" t="s">
        <v>27</v>
      </c>
      <c r="D26" s="11">
        <f>26356914.7-D63</f>
        <v>7608493.8000000007</v>
      </c>
      <c r="E26" s="11">
        <v>9150296.3000000007</v>
      </c>
      <c r="F26" s="12">
        <f t="shared" si="5"/>
        <v>16758790.100000001</v>
      </c>
      <c r="G26" s="11">
        <f>32445723.7-G63</f>
        <v>13697302.800000001</v>
      </c>
      <c r="H26" s="11">
        <f>32358951.3-H63</f>
        <v>13610530.400000002</v>
      </c>
      <c r="I26" s="12">
        <f t="shared" si="6"/>
        <v>3061487.3000000007</v>
      </c>
    </row>
    <row r="27" spans="1:9" ht="12" customHeight="1" x14ac:dyDescent="0.25">
      <c r="A27" s="8"/>
      <c r="B27" s="9"/>
      <c r="C27" s="10" t="s">
        <v>28</v>
      </c>
      <c r="D27" s="11">
        <f>2729094.3-D64</f>
        <v>2544351.4</v>
      </c>
      <c r="E27" s="11">
        <v>-202241.4</v>
      </c>
      <c r="F27" s="12">
        <f t="shared" si="5"/>
        <v>2342110</v>
      </c>
      <c r="G27" s="11">
        <f>2302846.4-G64</f>
        <v>2118103.5</v>
      </c>
      <c r="H27" s="11">
        <f>2129428.8-H64</f>
        <v>1944685.9</v>
      </c>
      <c r="I27" s="12">
        <f t="shared" si="6"/>
        <v>224006.5</v>
      </c>
    </row>
    <row r="28" spans="1:9" ht="12" customHeight="1" x14ac:dyDescent="0.25">
      <c r="A28" s="8"/>
      <c r="B28" s="9"/>
      <c r="C28" s="10" t="s">
        <v>29</v>
      </c>
      <c r="D28" s="11">
        <f>54053957.4-D65+2902654.7</f>
        <v>6550392.4999999972</v>
      </c>
      <c r="E28" s="11">
        <v>1002890.2</v>
      </c>
      <c r="F28" s="12">
        <f t="shared" si="5"/>
        <v>7553282.6999999974</v>
      </c>
      <c r="G28" s="11">
        <f>59097442.8-G65</f>
        <v>8691223.1999999955</v>
      </c>
      <c r="H28" s="11">
        <f>58687060.7-H65</f>
        <v>8280841.1000000015</v>
      </c>
      <c r="I28" s="12">
        <f t="shared" si="6"/>
        <v>-1137940.4999999981</v>
      </c>
    </row>
    <row r="29" spans="1:9" ht="12" customHeight="1" x14ac:dyDescent="0.25">
      <c r="A29" s="8"/>
      <c r="B29" s="9"/>
      <c r="C29" s="10" t="s">
        <v>30</v>
      </c>
      <c r="D29" s="11">
        <f>6882559.3-D66</f>
        <v>5592953.0999999996</v>
      </c>
      <c r="E29" s="11">
        <v>43625.5</v>
      </c>
      <c r="F29" s="12">
        <f t="shared" si="5"/>
        <v>5636578.5999999996</v>
      </c>
      <c r="G29" s="11">
        <f>9698082.6-G66</f>
        <v>8408476.4000000004</v>
      </c>
      <c r="H29" s="11">
        <f>9500776.8-H66</f>
        <v>8211170.6000000006</v>
      </c>
      <c r="I29" s="12">
        <f t="shared" si="6"/>
        <v>-2771897.8000000007</v>
      </c>
    </row>
    <row r="30" spans="1:9" ht="12" customHeight="1" x14ac:dyDescent="0.25">
      <c r="A30" s="8"/>
      <c r="B30" s="9"/>
      <c r="C30" s="10" t="s">
        <v>31</v>
      </c>
      <c r="D30" s="11">
        <v>0</v>
      </c>
      <c r="E30" s="11">
        <v>0</v>
      </c>
      <c r="F30" s="12">
        <f t="shared" si="5"/>
        <v>0</v>
      </c>
      <c r="G30" s="11">
        <v>0</v>
      </c>
      <c r="H30" s="11">
        <v>0</v>
      </c>
      <c r="I30" s="12">
        <f t="shared" si="6"/>
        <v>0</v>
      </c>
    </row>
    <row r="31" spans="1:9" ht="8.1" customHeight="1" x14ac:dyDescent="0.25">
      <c r="A31" s="13"/>
      <c r="B31" s="14"/>
      <c r="C31" s="15"/>
      <c r="D31" s="7"/>
      <c r="E31" s="7"/>
      <c r="F31" s="12"/>
      <c r="G31" s="7"/>
      <c r="H31" s="7"/>
      <c r="I31" s="12"/>
    </row>
    <row r="32" spans="1:9" ht="12" customHeight="1" x14ac:dyDescent="0.25">
      <c r="A32" s="4"/>
      <c r="B32" s="5" t="s">
        <v>32</v>
      </c>
      <c r="C32" s="6"/>
      <c r="D32" s="7">
        <f>SUM(D33:D41)</f>
        <v>12601382.600000001</v>
      </c>
      <c r="E32" s="7">
        <f t="shared" ref="E32:I32" si="7">SUM(E33:E41)</f>
        <v>221652.40000000002</v>
      </c>
      <c r="F32" s="7">
        <f t="shared" si="7"/>
        <v>12823035.000000002</v>
      </c>
      <c r="G32" s="7">
        <f t="shared" si="7"/>
        <v>9209096.5999999996</v>
      </c>
      <c r="H32" s="7">
        <f t="shared" si="7"/>
        <v>8971020.5999999996</v>
      </c>
      <c r="I32" s="7">
        <f t="shared" si="7"/>
        <v>3613938.3999999994</v>
      </c>
    </row>
    <row r="33" spans="1:9" ht="12" customHeight="1" x14ac:dyDescent="0.25">
      <c r="A33" s="8"/>
      <c r="B33" s="9"/>
      <c r="C33" s="10" t="s">
        <v>33</v>
      </c>
      <c r="D33" s="11">
        <f>977711-D70</f>
        <v>758104.9</v>
      </c>
      <c r="E33" s="11">
        <v>-118293.4</v>
      </c>
      <c r="F33" s="12">
        <f t="shared" ref="F33:F41" si="8">+D33+E33</f>
        <v>639811.5</v>
      </c>
      <c r="G33" s="11">
        <f>782266.3-G70</f>
        <v>562660.20000000007</v>
      </c>
      <c r="H33" s="11">
        <f>763388.4-H70</f>
        <v>543782.30000000005</v>
      </c>
      <c r="I33" s="12">
        <f t="shared" ref="I33:I41" si="9">+F33-G33</f>
        <v>77151.29999999993</v>
      </c>
    </row>
    <row r="34" spans="1:9" ht="12" customHeight="1" x14ac:dyDescent="0.25">
      <c r="A34" s="8"/>
      <c r="B34" s="9"/>
      <c r="C34" s="10" t="s">
        <v>34</v>
      </c>
      <c r="D34" s="11">
        <f>2088950.2-D71</f>
        <v>1808627.7999999998</v>
      </c>
      <c r="E34" s="11">
        <v>49784</v>
      </c>
      <c r="F34" s="12">
        <f t="shared" si="8"/>
        <v>1858411.7999999998</v>
      </c>
      <c r="G34" s="11">
        <f>1026246.5-G71</f>
        <v>745924.1</v>
      </c>
      <c r="H34" s="11">
        <f>894685.8-H71</f>
        <v>614363.4</v>
      </c>
      <c r="I34" s="12">
        <f t="shared" si="9"/>
        <v>1112487.6999999997</v>
      </c>
    </row>
    <row r="35" spans="1:9" ht="12" customHeight="1" x14ac:dyDescent="0.25">
      <c r="A35" s="8"/>
      <c r="B35" s="9"/>
      <c r="C35" s="10" t="s">
        <v>35</v>
      </c>
      <c r="D35" s="11">
        <f>215056.6-D72</f>
        <v>151764.79999999999</v>
      </c>
      <c r="E35" s="11">
        <v>128.9</v>
      </c>
      <c r="F35" s="12">
        <f t="shared" si="8"/>
        <v>151893.69999999998</v>
      </c>
      <c r="G35" s="11">
        <f>86024.1-G72</f>
        <v>22732.300000000003</v>
      </c>
      <c r="H35" s="11">
        <f>73887.3-H72</f>
        <v>10595.5</v>
      </c>
      <c r="I35" s="12">
        <f t="shared" si="9"/>
        <v>129161.39999999998</v>
      </c>
    </row>
    <row r="36" spans="1:9" ht="12" customHeight="1" x14ac:dyDescent="0.25">
      <c r="A36" s="8"/>
      <c r="B36" s="9"/>
      <c r="C36" s="10" t="s">
        <v>36</v>
      </c>
      <c r="D36" s="11">
        <v>627399.4</v>
      </c>
      <c r="E36" s="11">
        <v>3790.4</v>
      </c>
      <c r="F36" s="12">
        <f t="shared" si="8"/>
        <v>631189.80000000005</v>
      </c>
      <c r="G36" s="11">
        <v>340632.8</v>
      </c>
      <c r="H36" s="11">
        <v>325221.5</v>
      </c>
      <c r="I36" s="12">
        <f t="shared" si="9"/>
        <v>290557.00000000006</v>
      </c>
    </row>
    <row r="37" spans="1:9" ht="12" customHeight="1" x14ac:dyDescent="0.25">
      <c r="A37" s="8"/>
      <c r="B37" s="9"/>
      <c r="C37" s="10" t="s">
        <v>37</v>
      </c>
      <c r="D37" s="11">
        <f>8499332-D74</f>
        <v>7633176.9000000004</v>
      </c>
      <c r="E37" s="11">
        <v>214297.2</v>
      </c>
      <c r="F37" s="12">
        <f t="shared" si="8"/>
        <v>7847474.1000000006</v>
      </c>
      <c r="G37" s="11">
        <f>7727248.7-G74</f>
        <v>6861093.6000000006</v>
      </c>
      <c r="H37" s="11">
        <f>7708675.8-H74</f>
        <v>6842520.7000000002</v>
      </c>
      <c r="I37" s="12">
        <f t="shared" si="9"/>
        <v>986380.5</v>
      </c>
    </row>
    <row r="38" spans="1:9" ht="12" customHeight="1" x14ac:dyDescent="0.25">
      <c r="A38" s="8"/>
      <c r="B38" s="9"/>
      <c r="C38" s="10" t="s">
        <v>38</v>
      </c>
      <c r="D38" s="11">
        <v>2725.8</v>
      </c>
      <c r="E38" s="11">
        <v>7398.5</v>
      </c>
      <c r="F38" s="12">
        <f t="shared" si="8"/>
        <v>10124.299999999999</v>
      </c>
      <c r="G38" s="11">
        <v>5110.7</v>
      </c>
      <c r="H38" s="11">
        <v>5100.8</v>
      </c>
      <c r="I38" s="12">
        <f t="shared" si="9"/>
        <v>5013.5999999999995</v>
      </c>
    </row>
    <row r="39" spans="1:9" ht="12" customHeight="1" x14ac:dyDescent="0.25">
      <c r="A39" s="8"/>
      <c r="B39" s="9"/>
      <c r="C39" s="10" t="s">
        <v>39</v>
      </c>
      <c r="D39" s="11">
        <f>239914.5-D76</f>
        <v>203314.5</v>
      </c>
      <c r="E39" s="11">
        <v>36964.800000000003</v>
      </c>
      <c r="F39" s="12">
        <f t="shared" si="8"/>
        <v>240279.3</v>
      </c>
      <c r="G39" s="11">
        <f>168112-G76</f>
        <v>131512</v>
      </c>
      <c r="H39" s="11">
        <f>129179.9-H76</f>
        <v>92579.9</v>
      </c>
      <c r="I39" s="12">
        <f t="shared" si="9"/>
        <v>108767.29999999999</v>
      </c>
    </row>
    <row r="40" spans="1:9" ht="12" customHeight="1" x14ac:dyDescent="0.25">
      <c r="A40" s="8"/>
      <c r="B40" s="9"/>
      <c r="C40" s="10" t="s">
        <v>40</v>
      </c>
      <c r="D40" s="11">
        <v>1387353.1</v>
      </c>
      <c r="E40" s="11">
        <v>27582</v>
      </c>
      <c r="F40" s="12">
        <f t="shared" si="8"/>
        <v>1414935.1</v>
      </c>
      <c r="G40" s="11">
        <v>508957</v>
      </c>
      <c r="H40" s="11">
        <v>508062.7</v>
      </c>
      <c r="I40" s="12">
        <f t="shared" si="9"/>
        <v>905978.10000000009</v>
      </c>
    </row>
    <row r="41" spans="1:9" ht="12" customHeight="1" x14ac:dyDescent="0.25">
      <c r="A41" s="8"/>
      <c r="B41" s="9"/>
      <c r="C41" s="10" t="s">
        <v>41</v>
      </c>
      <c r="D41" s="11">
        <v>28915.4</v>
      </c>
      <c r="E41" s="11">
        <v>0</v>
      </c>
      <c r="F41" s="12">
        <f t="shared" si="8"/>
        <v>28915.4</v>
      </c>
      <c r="G41" s="11">
        <v>30473.9</v>
      </c>
      <c r="H41" s="11">
        <v>28793.8</v>
      </c>
      <c r="I41" s="12">
        <f t="shared" si="9"/>
        <v>-1558.5</v>
      </c>
    </row>
    <row r="42" spans="1:9" ht="8.1" customHeight="1" x14ac:dyDescent="0.25">
      <c r="A42" s="13"/>
      <c r="B42" s="14"/>
      <c r="C42" s="15"/>
      <c r="D42" s="7"/>
      <c r="E42" s="7"/>
      <c r="F42" s="12"/>
      <c r="G42" s="7"/>
      <c r="H42" s="7"/>
      <c r="I42" s="12"/>
    </row>
    <row r="43" spans="1:9" ht="12" customHeight="1" x14ac:dyDescent="0.25">
      <c r="A43" s="4"/>
      <c r="B43" s="5" t="s">
        <v>42</v>
      </c>
      <c r="C43" s="6"/>
      <c r="D43" s="7">
        <f>SUM(D44:D47)</f>
        <v>31580154.799999997</v>
      </c>
      <c r="E43" s="7">
        <f t="shared" ref="E43:I43" si="10">SUM(E44:E47)</f>
        <v>0</v>
      </c>
      <c r="F43" s="7">
        <f>SUM(F44:F47)</f>
        <v>31580154.799999997</v>
      </c>
      <c r="G43" s="7">
        <f t="shared" si="10"/>
        <v>66212887.299999997</v>
      </c>
      <c r="H43" s="7">
        <f>SUM(H44:H47)</f>
        <v>66006100.299999997</v>
      </c>
      <c r="I43" s="7">
        <f t="shared" si="10"/>
        <v>-34632732.500000007</v>
      </c>
    </row>
    <row r="44" spans="1:9" ht="12" customHeight="1" x14ac:dyDescent="0.25">
      <c r="A44" s="8"/>
      <c r="B44" s="9"/>
      <c r="C44" s="10" t="s">
        <v>43</v>
      </c>
      <c r="D44" s="11">
        <f>7312000-D81</f>
        <v>3571259.8</v>
      </c>
      <c r="E44" s="11">
        <v>0</v>
      </c>
      <c r="F44" s="12">
        <f t="shared" ref="F44:F47" si="11">+D44+E44</f>
        <v>3571259.8</v>
      </c>
      <c r="G44" s="11">
        <f>40283654.7-G81</f>
        <v>36542914.5</v>
      </c>
      <c r="H44" s="11">
        <f>40283654.7-H81</f>
        <v>36542914.5</v>
      </c>
      <c r="I44" s="12">
        <f t="shared" ref="I44:I47" si="12">+F44-G44</f>
        <v>-32971654.699999999</v>
      </c>
    </row>
    <row r="45" spans="1:9" ht="18" customHeight="1" x14ac:dyDescent="0.25">
      <c r="A45" s="8"/>
      <c r="B45" s="9"/>
      <c r="C45" s="10" t="s">
        <v>44</v>
      </c>
      <c r="D45" s="11">
        <f>40558540.8-D82</f>
        <v>25548233.699999996</v>
      </c>
      <c r="E45" s="11">
        <v>0</v>
      </c>
      <c r="F45" s="12">
        <f t="shared" si="11"/>
        <v>25548233.699999996</v>
      </c>
      <c r="G45" s="11">
        <f>42247080-G82</f>
        <v>27236772.899999999</v>
      </c>
      <c r="H45" s="11">
        <f>42040293-H82</f>
        <v>27029985.899999999</v>
      </c>
      <c r="I45" s="12">
        <f t="shared" si="12"/>
        <v>-1688539.200000003</v>
      </c>
    </row>
    <row r="46" spans="1:9" ht="12" customHeight="1" x14ac:dyDescent="0.25">
      <c r="A46" s="8"/>
      <c r="B46" s="9"/>
      <c r="C46" s="10" t="s">
        <v>45</v>
      </c>
      <c r="D46" s="11">
        <v>0</v>
      </c>
      <c r="E46" s="11">
        <v>0</v>
      </c>
      <c r="F46" s="12">
        <f t="shared" si="11"/>
        <v>0</v>
      </c>
      <c r="G46" s="11">
        <v>0</v>
      </c>
      <c r="H46" s="11">
        <v>0</v>
      </c>
      <c r="I46" s="12">
        <f t="shared" si="12"/>
        <v>0</v>
      </c>
    </row>
    <row r="47" spans="1:9" ht="12" customHeight="1" x14ac:dyDescent="0.25">
      <c r="A47" s="8"/>
      <c r="B47" s="9"/>
      <c r="C47" s="10" t="s">
        <v>46</v>
      </c>
      <c r="D47" s="11">
        <v>2460661.2999999998</v>
      </c>
      <c r="E47" s="11">
        <v>0</v>
      </c>
      <c r="F47" s="12">
        <f t="shared" si="11"/>
        <v>2460661.2999999998</v>
      </c>
      <c r="G47" s="11">
        <v>2433199.9</v>
      </c>
      <c r="H47" s="11">
        <v>2433199.9</v>
      </c>
      <c r="I47" s="12">
        <f t="shared" si="12"/>
        <v>27461.399999999907</v>
      </c>
    </row>
    <row r="48" spans="1:9" ht="8.1" customHeight="1" x14ac:dyDescent="0.25">
      <c r="A48" s="13"/>
      <c r="B48" s="14"/>
      <c r="C48" s="15"/>
      <c r="D48" s="7"/>
      <c r="E48" s="7"/>
      <c r="F48" s="12"/>
      <c r="G48" s="7"/>
      <c r="H48" s="7"/>
      <c r="I48" s="12"/>
    </row>
    <row r="49" spans="1:11" ht="12" customHeight="1" x14ac:dyDescent="0.25">
      <c r="A49" s="28" t="s">
        <v>47</v>
      </c>
      <c r="B49" s="29"/>
      <c r="C49" s="30"/>
      <c r="D49" s="7">
        <f>+D50+D60+D69+D80</f>
        <v>98219329.900000006</v>
      </c>
      <c r="E49" s="7">
        <f t="shared" ref="E49:H49" si="13">+E50+E60+E69+E80</f>
        <v>0</v>
      </c>
      <c r="F49" s="7">
        <f t="shared" si="13"/>
        <v>98219329.900000006</v>
      </c>
      <c r="G49" s="7">
        <f>+G50+G60+G69+G80</f>
        <v>98219329.900000006</v>
      </c>
      <c r="H49" s="7">
        <f t="shared" si="13"/>
        <v>98219329.900000006</v>
      </c>
      <c r="I49" s="7">
        <f>+I50+I60+I69+I80</f>
        <v>0</v>
      </c>
      <c r="K49" s="16"/>
    </row>
    <row r="50" spans="1:11" ht="12" customHeight="1" x14ac:dyDescent="0.25">
      <c r="A50" s="4"/>
      <c r="B50" s="5" t="s">
        <v>15</v>
      </c>
      <c r="C50" s="6"/>
      <c r="D50" s="7">
        <f>SUM(D51:D58)</f>
        <v>2749362.2</v>
      </c>
      <c r="E50" s="7">
        <f t="shared" ref="E50:I50" si="14">SUM(E51:E58)</f>
        <v>0</v>
      </c>
      <c r="F50" s="7">
        <f t="shared" si="14"/>
        <v>2749362.2</v>
      </c>
      <c r="G50" s="7">
        <f t="shared" si="14"/>
        <v>2749362.2</v>
      </c>
      <c r="H50" s="7">
        <f t="shared" si="14"/>
        <v>2749362.2</v>
      </c>
      <c r="I50" s="7">
        <f t="shared" si="14"/>
        <v>0</v>
      </c>
      <c r="K50" s="16"/>
    </row>
    <row r="51" spans="1:11" ht="12" customHeight="1" x14ac:dyDescent="0.25">
      <c r="A51" s="8"/>
      <c r="B51" s="9"/>
      <c r="C51" s="10" t="s">
        <v>16</v>
      </c>
      <c r="D51" s="11">
        <v>0</v>
      </c>
      <c r="E51" s="11">
        <v>0</v>
      </c>
      <c r="F51" s="12">
        <f>+D51+E51</f>
        <v>0</v>
      </c>
      <c r="G51" s="11">
        <v>0</v>
      </c>
      <c r="H51" s="11">
        <v>0</v>
      </c>
      <c r="I51" s="12">
        <f>+F51-G51</f>
        <v>0</v>
      </c>
      <c r="K51" s="16"/>
    </row>
    <row r="52" spans="1:11" ht="12" customHeight="1" x14ac:dyDescent="0.25">
      <c r="A52" s="8"/>
      <c r="B52" s="9"/>
      <c r="C52" s="10" t="s">
        <v>17</v>
      </c>
      <c r="D52" s="11">
        <v>0</v>
      </c>
      <c r="E52" s="11">
        <v>0</v>
      </c>
      <c r="F52" s="12">
        <f t="shared" ref="F52:F58" si="15">+D52+E52</f>
        <v>0</v>
      </c>
      <c r="G52" s="11">
        <v>0</v>
      </c>
      <c r="H52" s="11">
        <v>0</v>
      </c>
      <c r="I52" s="12">
        <f t="shared" ref="I52:I58" si="16">+F52-G52</f>
        <v>0</v>
      </c>
    </row>
    <row r="53" spans="1:11" ht="12" customHeight="1" x14ac:dyDescent="0.25">
      <c r="A53" s="8"/>
      <c r="B53" s="9"/>
      <c r="C53" s="10" t="s">
        <v>18</v>
      </c>
      <c r="D53" s="11">
        <v>23258</v>
      </c>
      <c r="E53" s="11">
        <v>0</v>
      </c>
      <c r="F53" s="12">
        <f t="shared" si="15"/>
        <v>23258</v>
      </c>
      <c r="G53" s="11">
        <v>23258</v>
      </c>
      <c r="H53" s="11">
        <v>23258</v>
      </c>
      <c r="I53" s="12">
        <f t="shared" si="16"/>
        <v>0</v>
      </c>
      <c r="K53" s="16"/>
    </row>
    <row r="54" spans="1:11" ht="12" customHeight="1" x14ac:dyDescent="0.25">
      <c r="A54" s="8"/>
      <c r="B54" s="9"/>
      <c r="C54" s="10" t="s">
        <v>19</v>
      </c>
      <c r="D54" s="11">
        <v>11027</v>
      </c>
      <c r="E54" s="11">
        <v>0</v>
      </c>
      <c r="F54" s="12">
        <f t="shared" si="15"/>
        <v>11027</v>
      </c>
      <c r="G54" s="11">
        <v>11027</v>
      </c>
      <c r="H54" s="11">
        <v>11027</v>
      </c>
      <c r="I54" s="12">
        <f t="shared" si="16"/>
        <v>0</v>
      </c>
    </row>
    <row r="55" spans="1:11" ht="12" customHeight="1" x14ac:dyDescent="0.25">
      <c r="A55" s="8"/>
      <c r="B55" s="9"/>
      <c r="C55" s="10" t="s">
        <v>20</v>
      </c>
      <c r="D55" s="11">
        <v>0</v>
      </c>
      <c r="E55" s="11">
        <v>0</v>
      </c>
      <c r="F55" s="12">
        <f t="shared" si="15"/>
        <v>0</v>
      </c>
      <c r="G55" s="11">
        <v>0</v>
      </c>
      <c r="H55" s="11">
        <v>0</v>
      </c>
      <c r="I55" s="12">
        <f t="shared" si="16"/>
        <v>0</v>
      </c>
    </row>
    <row r="56" spans="1:11" ht="12" customHeight="1" x14ac:dyDescent="0.25">
      <c r="A56" s="8"/>
      <c r="B56" s="9"/>
      <c r="C56" s="10" t="s">
        <v>21</v>
      </c>
      <c r="D56" s="11">
        <v>0</v>
      </c>
      <c r="E56" s="11">
        <v>0</v>
      </c>
      <c r="F56" s="12">
        <f t="shared" si="15"/>
        <v>0</v>
      </c>
      <c r="G56" s="11">
        <v>0</v>
      </c>
      <c r="H56" s="11">
        <v>0</v>
      </c>
      <c r="I56" s="12">
        <f t="shared" si="16"/>
        <v>0</v>
      </c>
    </row>
    <row r="57" spans="1:11" ht="12" customHeight="1" x14ac:dyDescent="0.25">
      <c r="A57" s="8"/>
      <c r="B57" s="9"/>
      <c r="C57" s="10" t="s">
        <v>22</v>
      </c>
      <c r="D57" s="11">
        <v>2715077.2</v>
      </c>
      <c r="E57" s="11">
        <v>0</v>
      </c>
      <c r="F57" s="12">
        <f t="shared" si="15"/>
        <v>2715077.2</v>
      </c>
      <c r="G57" s="11">
        <v>2715077.2</v>
      </c>
      <c r="H57" s="11">
        <v>2715077.2</v>
      </c>
      <c r="I57" s="12">
        <f t="shared" si="16"/>
        <v>0</v>
      </c>
    </row>
    <row r="58" spans="1:11" ht="12" customHeight="1" x14ac:dyDescent="0.25">
      <c r="A58" s="8"/>
      <c r="B58" s="9"/>
      <c r="C58" s="10" t="s">
        <v>23</v>
      </c>
      <c r="D58" s="11">
        <v>0</v>
      </c>
      <c r="E58" s="11">
        <v>0</v>
      </c>
      <c r="F58" s="12">
        <f t="shared" si="15"/>
        <v>0</v>
      </c>
      <c r="G58" s="11">
        <v>0</v>
      </c>
      <c r="H58" s="11">
        <v>0</v>
      </c>
      <c r="I58" s="12">
        <f t="shared" si="16"/>
        <v>0</v>
      </c>
    </row>
    <row r="59" spans="1:11" ht="8.1" customHeight="1" x14ac:dyDescent="0.25">
      <c r="A59" s="13"/>
      <c r="B59" s="14"/>
      <c r="C59" s="15"/>
      <c r="D59" s="7"/>
      <c r="E59" s="7"/>
      <c r="F59" s="12"/>
      <c r="G59" s="7"/>
      <c r="H59" s="7"/>
      <c r="I59" s="12"/>
    </row>
    <row r="60" spans="1:11" ht="12" customHeight="1" x14ac:dyDescent="0.25">
      <c r="A60" s="4"/>
      <c r="B60" s="5" t="s">
        <v>24</v>
      </c>
      <c r="C60" s="6"/>
      <c r="D60" s="7">
        <f>SUM(D61:D67)</f>
        <v>75252945</v>
      </c>
      <c r="E60" s="7">
        <f t="shared" ref="E60:I60" si="17">SUM(E61:E67)</f>
        <v>0</v>
      </c>
      <c r="F60" s="7">
        <f t="shared" si="17"/>
        <v>75252945</v>
      </c>
      <c r="G60" s="7">
        <f>SUM(G61:G67)</f>
        <v>75252945</v>
      </c>
      <c r="H60" s="7">
        <f>SUM(H61:H67)</f>
        <v>75252945</v>
      </c>
      <c r="I60" s="7">
        <f t="shared" si="17"/>
        <v>0</v>
      </c>
    </row>
    <row r="61" spans="1:11" ht="12" customHeight="1" x14ac:dyDescent="0.25">
      <c r="A61" s="8"/>
      <c r="B61" s="9"/>
      <c r="C61" s="10" t="s">
        <v>25</v>
      </c>
      <c r="D61" s="11">
        <v>885549.4</v>
      </c>
      <c r="E61" s="11">
        <v>0</v>
      </c>
      <c r="F61" s="12">
        <f t="shared" ref="F61:F67" si="18">+D61+E61</f>
        <v>885549.4</v>
      </c>
      <c r="G61" s="11">
        <v>885549.4</v>
      </c>
      <c r="H61" s="11">
        <v>885549.4</v>
      </c>
      <c r="I61" s="12">
        <f t="shared" ref="I61:I67" si="19">+F61-G61</f>
        <v>0</v>
      </c>
    </row>
    <row r="62" spans="1:11" ht="12" customHeight="1" x14ac:dyDescent="0.25">
      <c r="A62" s="8"/>
      <c r="B62" s="9"/>
      <c r="C62" s="10" t="s">
        <v>26</v>
      </c>
      <c r="D62" s="11">
        <v>3738406</v>
      </c>
      <c r="E62" s="11">
        <v>0</v>
      </c>
      <c r="F62" s="12">
        <f t="shared" si="18"/>
        <v>3738406</v>
      </c>
      <c r="G62" s="11">
        <v>3738406</v>
      </c>
      <c r="H62" s="11">
        <v>3738406</v>
      </c>
      <c r="I62" s="12">
        <f t="shared" si="19"/>
        <v>0</v>
      </c>
    </row>
    <row r="63" spans="1:11" ht="12" customHeight="1" x14ac:dyDescent="0.25">
      <c r="A63" s="8"/>
      <c r="B63" s="9"/>
      <c r="C63" s="10" t="s">
        <v>27</v>
      </c>
      <c r="D63" s="11">
        <v>18748420.899999999</v>
      </c>
      <c r="E63" s="11">
        <v>0</v>
      </c>
      <c r="F63" s="12">
        <f t="shared" si="18"/>
        <v>18748420.899999999</v>
      </c>
      <c r="G63" s="11">
        <v>18748420.899999999</v>
      </c>
      <c r="H63" s="11">
        <v>18748420.899999999</v>
      </c>
      <c r="I63" s="12">
        <f t="shared" si="19"/>
        <v>0</v>
      </c>
    </row>
    <row r="64" spans="1:11" ht="12" customHeight="1" x14ac:dyDescent="0.25">
      <c r="A64" s="8"/>
      <c r="B64" s="9"/>
      <c r="C64" s="10" t="s">
        <v>28</v>
      </c>
      <c r="D64" s="11">
        <v>184742.9</v>
      </c>
      <c r="E64" s="11">
        <v>0</v>
      </c>
      <c r="F64" s="12">
        <f t="shared" si="18"/>
        <v>184742.9</v>
      </c>
      <c r="G64" s="11">
        <v>184742.9</v>
      </c>
      <c r="H64" s="11">
        <v>184742.9</v>
      </c>
      <c r="I64" s="12">
        <f t="shared" si="19"/>
        <v>0</v>
      </c>
    </row>
    <row r="65" spans="1:9" ht="12" customHeight="1" x14ac:dyDescent="0.25">
      <c r="A65" s="8"/>
      <c r="B65" s="9"/>
      <c r="C65" s="10" t="s">
        <v>29</v>
      </c>
      <c r="D65" s="11">
        <v>50406219.600000001</v>
      </c>
      <c r="E65" s="11">
        <v>0</v>
      </c>
      <c r="F65" s="12">
        <f t="shared" si="18"/>
        <v>50406219.600000001</v>
      </c>
      <c r="G65" s="11">
        <v>50406219.600000001</v>
      </c>
      <c r="H65" s="11">
        <v>50406219.600000001</v>
      </c>
      <c r="I65" s="12">
        <f t="shared" si="19"/>
        <v>0</v>
      </c>
    </row>
    <row r="66" spans="1:9" ht="12" customHeight="1" x14ac:dyDescent="0.25">
      <c r="A66" s="8"/>
      <c r="B66" s="9"/>
      <c r="C66" s="10" t="s">
        <v>30</v>
      </c>
      <c r="D66" s="11">
        <v>1289606.2</v>
      </c>
      <c r="E66" s="11">
        <v>0</v>
      </c>
      <c r="F66" s="12">
        <f t="shared" si="18"/>
        <v>1289606.2</v>
      </c>
      <c r="G66" s="11">
        <v>1289606.2</v>
      </c>
      <c r="H66" s="11">
        <v>1289606.2</v>
      </c>
      <c r="I66" s="12">
        <f t="shared" si="19"/>
        <v>0</v>
      </c>
    </row>
    <row r="67" spans="1:9" ht="12" customHeight="1" x14ac:dyDescent="0.25">
      <c r="A67" s="8"/>
      <c r="B67" s="9"/>
      <c r="C67" s="10" t="s">
        <v>31</v>
      </c>
      <c r="D67" s="11">
        <v>0</v>
      </c>
      <c r="E67" s="11">
        <v>0</v>
      </c>
      <c r="F67" s="12">
        <f t="shared" si="18"/>
        <v>0</v>
      </c>
      <c r="G67" s="11">
        <v>0</v>
      </c>
      <c r="H67" s="11">
        <v>0</v>
      </c>
      <c r="I67" s="12">
        <f t="shared" si="19"/>
        <v>0</v>
      </c>
    </row>
    <row r="68" spans="1:9" ht="8.1" customHeight="1" x14ac:dyDescent="0.25">
      <c r="A68" s="13"/>
      <c r="B68" s="14"/>
      <c r="C68" s="15"/>
      <c r="D68" s="7"/>
      <c r="E68" s="7"/>
      <c r="F68" s="12"/>
      <c r="G68" s="7"/>
      <c r="H68" s="7"/>
      <c r="I68" s="12"/>
    </row>
    <row r="69" spans="1:9" ht="12" customHeight="1" x14ac:dyDescent="0.25">
      <c r="A69" s="4"/>
      <c r="B69" s="5" t="s">
        <v>32</v>
      </c>
      <c r="C69" s="6"/>
      <c r="D69" s="7">
        <f>SUM(D70:D78)</f>
        <v>1465975.4</v>
      </c>
      <c r="E69" s="7">
        <f t="shared" ref="E69:I69" si="20">SUM(E70:E78)</f>
        <v>0</v>
      </c>
      <c r="F69" s="7">
        <f t="shared" si="20"/>
        <v>1465975.4</v>
      </c>
      <c r="G69" s="7">
        <f t="shared" si="20"/>
        <v>1465975.4</v>
      </c>
      <c r="H69" s="7">
        <f t="shared" si="20"/>
        <v>1465975.4</v>
      </c>
      <c r="I69" s="7">
        <f t="shared" si="20"/>
        <v>0</v>
      </c>
    </row>
    <row r="70" spans="1:9" ht="12" customHeight="1" x14ac:dyDescent="0.25">
      <c r="A70" s="8"/>
      <c r="B70" s="9"/>
      <c r="C70" s="10" t="s">
        <v>33</v>
      </c>
      <c r="D70" s="11">
        <v>219606.1</v>
      </c>
      <c r="E70" s="11"/>
      <c r="F70" s="12">
        <f t="shared" ref="F70:F78" si="21">+D70+E70</f>
        <v>219606.1</v>
      </c>
      <c r="G70" s="11">
        <v>219606.1</v>
      </c>
      <c r="H70" s="11">
        <v>219606.1</v>
      </c>
      <c r="I70" s="12">
        <f t="shared" ref="I70:I78" si="22">+F70-G70</f>
        <v>0</v>
      </c>
    </row>
    <row r="71" spans="1:9" ht="12" customHeight="1" x14ac:dyDescent="0.25">
      <c r="A71" s="8"/>
      <c r="B71" s="9"/>
      <c r="C71" s="10" t="s">
        <v>34</v>
      </c>
      <c r="D71" s="11">
        <v>280322.40000000002</v>
      </c>
      <c r="E71" s="11"/>
      <c r="F71" s="12">
        <f t="shared" si="21"/>
        <v>280322.40000000002</v>
      </c>
      <c r="G71" s="11">
        <v>280322.40000000002</v>
      </c>
      <c r="H71" s="11">
        <v>280322.40000000002</v>
      </c>
      <c r="I71" s="12">
        <f t="shared" si="22"/>
        <v>0</v>
      </c>
    </row>
    <row r="72" spans="1:9" ht="12" customHeight="1" x14ac:dyDescent="0.25">
      <c r="A72" s="8"/>
      <c r="B72" s="9"/>
      <c r="C72" s="10" t="s">
        <v>35</v>
      </c>
      <c r="D72" s="11">
        <v>63291.8</v>
      </c>
      <c r="E72" s="11"/>
      <c r="F72" s="12">
        <f t="shared" si="21"/>
        <v>63291.8</v>
      </c>
      <c r="G72" s="11">
        <v>63291.8</v>
      </c>
      <c r="H72" s="11">
        <v>63291.8</v>
      </c>
      <c r="I72" s="12">
        <f t="shared" si="22"/>
        <v>0</v>
      </c>
    </row>
    <row r="73" spans="1:9" ht="12" customHeight="1" x14ac:dyDescent="0.25">
      <c r="A73" s="8"/>
      <c r="B73" s="9"/>
      <c r="C73" s="10" t="s">
        <v>36</v>
      </c>
      <c r="D73" s="11">
        <v>0</v>
      </c>
      <c r="E73" s="11">
        <v>0</v>
      </c>
      <c r="F73" s="12">
        <f t="shared" si="21"/>
        <v>0</v>
      </c>
      <c r="G73" s="11">
        <v>0</v>
      </c>
      <c r="H73" s="11">
        <v>0</v>
      </c>
      <c r="I73" s="12">
        <f t="shared" si="22"/>
        <v>0</v>
      </c>
    </row>
    <row r="74" spans="1:9" ht="12" customHeight="1" x14ac:dyDescent="0.25">
      <c r="A74" s="8"/>
      <c r="B74" s="9"/>
      <c r="C74" s="10" t="s">
        <v>37</v>
      </c>
      <c r="D74" s="11">
        <v>866155.1</v>
      </c>
      <c r="E74" s="11"/>
      <c r="F74" s="12">
        <f t="shared" si="21"/>
        <v>866155.1</v>
      </c>
      <c r="G74" s="11">
        <v>866155.1</v>
      </c>
      <c r="H74" s="11">
        <v>866155.1</v>
      </c>
      <c r="I74" s="12">
        <f t="shared" si="22"/>
        <v>0</v>
      </c>
    </row>
    <row r="75" spans="1:9" ht="12" customHeight="1" x14ac:dyDescent="0.25">
      <c r="A75" s="8"/>
      <c r="B75" s="9"/>
      <c r="C75" s="10" t="s">
        <v>38</v>
      </c>
      <c r="D75" s="11">
        <v>0</v>
      </c>
      <c r="E75" s="11">
        <v>0</v>
      </c>
      <c r="F75" s="12">
        <f t="shared" si="21"/>
        <v>0</v>
      </c>
      <c r="G75" s="11">
        <v>0</v>
      </c>
      <c r="H75" s="11">
        <v>0</v>
      </c>
      <c r="I75" s="12">
        <f t="shared" si="22"/>
        <v>0</v>
      </c>
    </row>
    <row r="76" spans="1:9" ht="12" customHeight="1" x14ac:dyDescent="0.25">
      <c r="A76" s="8"/>
      <c r="B76" s="9"/>
      <c r="C76" s="10" t="s">
        <v>39</v>
      </c>
      <c r="D76" s="11">
        <v>36600</v>
      </c>
      <c r="E76" s="11"/>
      <c r="F76" s="12">
        <f t="shared" si="21"/>
        <v>36600</v>
      </c>
      <c r="G76" s="11">
        <v>36600</v>
      </c>
      <c r="H76" s="11">
        <v>36600</v>
      </c>
      <c r="I76" s="12">
        <f t="shared" si="22"/>
        <v>0</v>
      </c>
    </row>
    <row r="77" spans="1:9" ht="12" customHeight="1" x14ac:dyDescent="0.25">
      <c r="A77" s="8"/>
      <c r="B77" s="9"/>
      <c r="C77" s="10" t="s">
        <v>40</v>
      </c>
      <c r="D77" s="11">
        <v>0</v>
      </c>
      <c r="E77" s="11">
        <v>0</v>
      </c>
      <c r="F77" s="12">
        <f t="shared" si="21"/>
        <v>0</v>
      </c>
      <c r="G77" s="11">
        <v>0</v>
      </c>
      <c r="H77" s="11">
        <v>0</v>
      </c>
      <c r="I77" s="12">
        <f t="shared" si="22"/>
        <v>0</v>
      </c>
    </row>
    <row r="78" spans="1:9" ht="12" customHeight="1" x14ac:dyDescent="0.25">
      <c r="A78" s="8"/>
      <c r="B78" s="9"/>
      <c r="C78" s="10" t="s">
        <v>41</v>
      </c>
      <c r="D78" s="11">
        <v>0</v>
      </c>
      <c r="E78" s="11">
        <v>0</v>
      </c>
      <c r="F78" s="12">
        <f t="shared" si="21"/>
        <v>0</v>
      </c>
      <c r="G78" s="11">
        <v>0</v>
      </c>
      <c r="H78" s="11">
        <v>0</v>
      </c>
      <c r="I78" s="12">
        <f t="shared" si="22"/>
        <v>0</v>
      </c>
    </row>
    <row r="79" spans="1:9" ht="8.1" customHeight="1" x14ac:dyDescent="0.25">
      <c r="A79" s="13"/>
      <c r="B79" s="14"/>
      <c r="C79" s="15"/>
      <c r="D79" s="7"/>
      <c r="E79" s="7"/>
      <c r="F79" s="12"/>
      <c r="G79" s="7"/>
      <c r="H79" s="7"/>
      <c r="I79" s="12"/>
    </row>
    <row r="80" spans="1:9" ht="14.1" customHeight="1" x14ac:dyDescent="0.25">
      <c r="A80" s="4"/>
      <c r="B80" s="5" t="s">
        <v>42</v>
      </c>
      <c r="C80" s="6"/>
      <c r="D80" s="7">
        <f>SUM(D81:D84)</f>
        <v>18751047.300000001</v>
      </c>
      <c r="E80" s="7">
        <f t="shared" ref="E80:I80" si="23">SUM(E81:E84)</f>
        <v>0</v>
      </c>
      <c r="F80" s="7">
        <f t="shared" si="23"/>
        <v>18751047.300000001</v>
      </c>
      <c r="G80" s="7">
        <f t="shared" si="23"/>
        <v>18751047.300000001</v>
      </c>
      <c r="H80" s="7">
        <f t="shared" si="23"/>
        <v>18751047.300000001</v>
      </c>
      <c r="I80" s="7">
        <f t="shared" si="23"/>
        <v>0</v>
      </c>
    </row>
    <row r="81" spans="1:9" ht="14.1" customHeight="1" x14ac:dyDescent="0.25">
      <c r="A81" s="8"/>
      <c r="B81" s="9"/>
      <c r="C81" s="10" t="s">
        <v>43</v>
      </c>
      <c r="D81" s="11">
        <v>3740740.2</v>
      </c>
      <c r="E81" s="11"/>
      <c r="F81" s="12">
        <f t="shared" ref="F81:F84" si="24">+D81+E81</f>
        <v>3740740.2</v>
      </c>
      <c r="G81" s="11">
        <v>3740740.2</v>
      </c>
      <c r="H81" s="11">
        <v>3740740.2</v>
      </c>
      <c r="I81" s="12">
        <f t="shared" ref="I81:I84" si="25">+F81-G81</f>
        <v>0</v>
      </c>
    </row>
    <row r="82" spans="1:9" ht="14.1" customHeight="1" x14ac:dyDescent="0.25">
      <c r="A82" s="8"/>
      <c r="B82" s="9"/>
      <c r="C82" s="10" t="s">
        <v>44</v>
      </c>
      <c r="D82" s="11">
        <v>15010307.1</v>
      </c>
      <c r="E82" s="11"/>
      <c r="F82" s="12">
        <f t="shared" si="24"/>
        <v>15010307.1</v>
      </c>
      <c r="G82" s="11">
        <v>15010307.1</v>
      </c>
      <c r="H82" s="11">
        <v>15010307.1</v>
      </c>
      <c r="I82" s="12">
        <f t="shared" si="25"/>
        <v>0</v>
      </c>
    </row>
    <row r="83" spans="1:9" ht="14.1" customHeight="1" x14ac:dyDescent="0.25">
      <c r="A83" s="8"/>
      <c r="B83" s="9"/>
      <c r="C83" s="10" t="s">
        <v>45</v>
      </c>
      <c r="D83" s="11">
        <v>0</v>
      </c>
      <c r="E83" s="11">
        <v>0</v>
      </c>
      <c r="F83" s="12">
        <f t="shared" si="24"/>
        <v>0</v>
      </c>
      <c r="G83" s="11">
        <v>0</v>
      </c>
      <c r="H83" s="11">
        <v>0</v>
      </c>
      <c r="I83" s="12">
        <f t="shared" si="25"/>
        <v>0</v>
      </c>
    </row>
    <row r="84" spans="1:9" ht="14.1" customHeight="1" x14ac:dyDescent="0.25">
      <c r="A84" s="8"/>
      <c r="B84" s="9"/>
      <c r="C84" s="10" t="s">
        <v>46</v>
      </c>
      <c r="D84" s="11">
        <v>0</v>
      </c>
      <c r="E84" s="11">
        <v>0</v>
      </c>
      <c r="F84" s="12">
        <f t="shared" si="24"/>
        <v>0</v>
      </c>
      <c r="G84" s="11">
        <v>0</v>
      </c>
      <c r="H84" s="11">
        <v>0</v>
      </c>
      <c r="I84" s="12">
        <f t="shared" si="25"/>
        <v>0</v>
      </c>
    </row>
    <row r="85" spans="1:9" ht="8.1" customHeight="1" x14ac:dyDescent="0.25">
      <c r="A85" s="13"/>
      <c r="B85" s="14"/>
      <c r="C85" s="15"/>
      <c r="D85" s="7"/>
      <c r="E85" s="7"/>
      <c r="F85" s="12"/>
      <c r="G85" s="7"/>
      <c r="H85" s="7"/>
      <c r="I85" s="12"/>
    </row>
    <row r="86" spans="1:9" x14ac:dyDescent="0.25">
      <c r="A86" s="28" t="s">
        <v>48</v>
      </c>
      <c r="B86" s="29"/>
      <c r="C86" s="30"/>
      <c r="D86" s="7">
        <f>+D12+D49</f>
        <v>246649964.09999999</v>
      </c>
      <c r="E86" s="7">
        <f t="shared" ref="E86:I86" si="26">+E12+E49</f>
        <v>11988408.1</v>
      </c>
      <c r="F86" s="7">
        <f t="shared" si="26"/>
        <v>258638372.20000002</v>
      </c>
      <c r="G86" s="7">
        <f>+G12+G49</f>
        <v>287678364.69999993</v>
      </c>
      <c r="H86" s="7">
        <f t="shared" si="26"/>
        <v>284878955.69999993</v>
      </c>
      <c r="I86" s="7">
        <f t="shared" si="26"/>
        <v>-29039992.5</v>
      </c>
    </row>
    <row r="87" spans="1:9" ht="8.1" customHeight="1" x14ac:dyDescent="0.25">
      <c r="A87" s="17"/>
      <c r="B87" s="18"/>
      <c r="C87" s="19"/>
      <c r="D87" s="20"/>
      <c r="E87" s="20"/>
      <c r="F87" s="20"/>
      <c r="G87" s="20"/>
      <c r="H87" s="20"/>
      <c r="I87" s="21"/>
    </row>
    <row r="89" spans="1:9" x14ac:dyDescent="0.25">
      <c r="G89" s="16"/>
    </row>
    <row r="90" spans="1:9" x14ac:dyDescent="0.25">
      <c r="D90" s="22"/>
      <c r="E90" s="23"/>
      <c r="F90" s="22"/>
      <c r="G90" s="24"/>
      <c r="H90" s="24"/>
      <c r="I90" s="24"/>
    </row>
    <row r="91" spans="1:9" x14ac:dyDescent="0.25">
      <c r="D91" s="16"/>
      <c r="G91" s="16"/>
      <c r="H91" s="16"/>
    </row>
    <row r="92" spans="1:9" x14ac:dyDescent="0.25">
      <c r="D92" s="16"/>
      <c r="F92" s="16"/>
    </row>
  </sheetData>
  <mergeCells count="15">
    <mergeCell ref="A6:I6"/>
    <mergeCell ref="A1:I1"/>
    <mergeCell ref="A2:I2"/>
    <mergeCell ref="A3:I3"/>
    <mergeCell ref="A4:I4"/>
    <mergeCell ref="A5:I5"/>
    <mergeCell ref="A12:C12"/>
    <mergeCell ref="A49:C49"/>
    <mergeCell ref="A86:C86"/>
    <mergeCell ref="A7:I7"/>
    <mergeCell ref="A8:I8"/>
    <mergeCell ref="A9:C10"/>
    <mergeCell ref="D9:H9"/>
    <mergeCell ref="I9:I10"/>
    <mergeCell ref="A11:C11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F6C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2019-02-15T19:02:52Z</cp:lastPrinted>
  <dcterms:created xsi:type="dcterms:W3CDTF">2017-05-09T18:58:00Z</dcterms:created>
  <dcterms:modified xsi:type="dcterms:W3CDTF">2019-02-15T20:03:53Z</dcterms:modified>
</cp:coreProperties>
</file>