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G25" i="2" l="1"/>
  <c r="G21" i="2"/>
  <c r="G17" i="2"/>
  <c r="G34" i="2"/>
  <c r="G26" i="2"/>
  <c r="G23" i="2"/>
  <c r="G12" i="2"/>
  <c r="D34" i="2"/>
  <c r="C42" i="2"/>
  <c r="D25" i="2" l="1"/>
  <c r="D23" i="2"/>
  <c r="D24" i="2"/>
  <c r="D22" i="2"/>
  <c r="D21" i="2"/>
  <c r="D18" i="2"/>
  <c r="D15" i="2"/>
  <c r="D13" i="2"/>
  <c r="H27" i="2" l="1"/>
  <c r="E44" i="2"/>
  <c r="H44" i="2" s="1"/>
  <c r="E43" i="2"/>
  <c r="H43" i="2" s="1"/>
  <c r="E42" i="2"/>
  <c r="H42" i="2" s="1"/>
  <c r="E41" i="2"/>
  <c r="H41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7" i="2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H40" i="2" l="1"/>
  <c r="G40" i="2"/>
  <c r="F40" i="2"/>
  <c r="E40" i="2"/>
  <c r="D40" i="2"/>
  <c r="C40" i="2"/>
  <c r="H29" i="2"/>
  <c r="G29" i="2"/>
  <c r="F29" i="2"/>
  <c r="E29" i="2"/>
  <c r="D29" i="2"/>
  <c r="C29" i="2"/>
  <c r="H20" i="2"/>
  <c r="G20" i="2"/>
  <c r="F20" i="2"/>
  <c r="E20" i="2"/>
  <c r="D20" i="2"/>
  <c r="C20" i="2"/>
  <c r="H10" i="2"/>
  <c r="G10" i="2"/>
  <c r="F10" i="2"/>
  <c r="E10" i="2"/>
  <c r="D10" i="2"/>
  <c r="C10" i="2"/>
  <c r="G46" i="2" l="1"/>
  <c r="H46" i="2"/>
  <c r="F46" i="2"/>
  <c r="E46" i="2"/>
  <c r="D46" i="2"/>
  <c r="C46" i="2"/>
</calcChain>
</file>

<file path=xl/sharedStrings.xml><?xml version="1.0" encoding="utf-8"?>
<sst xmlns="http://schemas.openxmlformats.org/spreadsheetml/2006/main" count="47" uniqueCount="47">
  <si>
    <t>Modificado</t>
  </si>
  <si>
    <t>Devengado</t>
  </si>
  <si>
    <t>Pagado</t>
  </si>
  <si>
    <t>Gobierno del Estado de México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</si>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</sst>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2">
    <xf numFmtId="0" fontId="0" fillId="0" borderId="0" xfId="0"/>
    <xf numFmtId="164" fontId="1" fillId="0" borderId="0" xfId="0" applyNumberFormat="1" applyFont="1" applyBorder="1"/>
    <xf numFmtId="164" fontId="1" fillId="0" borderId="5" xfId="0" applyNumberFormat="1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 wrapText="1"/>
    </xf>
    <xf numFmtId="167" fontId="1" fillId="2" borderId="2" xfId="1" applyNumberFormat="1" applyFont="1" applyFill="1" applyBorder="1" applyAlignment="1">
      <alignment horizontal="justify" vertical="center" wrapText="1"/>
    </xf>
    <xf numFmtId="167" fontId="1" fillId="2" borderId="3" xfId="1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/>
    <xf numFmtId="164" fontId="1" fillId="0" borderId="5" xfId="0" applyNumberFormat="1" applyFont="1" applyFill="1" applyBorder="1"/>
    <xf numFmtId="0" fontId="1" fillId="2" borderId="0" xfId="0" applyFont="1" applyFill="1" applyBorder="1" applyAlignment="1">
      <alignment horizontal="justify" vertical="top"/>
    </xf>
    <xf numFmtId="0" fontId="1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0" fillId="0" borderId="0" xfId="0" applyNumberFormat="1" applyFont="1" applyFill="1" applyBorder="1"/>
    <xf numFmtId="0" fontId="1" fillId="2" borderId="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L41" sqref="L41"/>
    </sheetView>
  </sheetViews>
  <sheetFormatPr baseColWidth="10" defaultRowHeight="15" x14ac:dyDescent="0.25"/>
  <cols>
    <col min="1" max="1" width="18.42578125" bestFit="1" customWidth="1"/>
    <col min="2" max="2" width="31.5703125" customWidth="1"/>
    <col min="3" max="7" width="15.7109375" customWidth="1"/>
    <col min="8" max="8" width="15.140625" bestFit="1" customWidth="1"/>
  </cols>
  <sheetData>
    <row r="1" spans="1:8" x14ac:dyDescent="0.25">
      <c r="A1" s="31" t="s">
        <v>3</v>
      </c>
      <c r="B1" s="32"/>
      <c r="C1" s="32"/>
      <c r="D1" s="32"/>
      <c r="E1" s="32"/>
      <c r="F1" s="32"/>
      <c r="G1" s="32"/>
      <c r="H1" s="37"/>
    </row>
    <row r="2" spans="1:8" x14ac:dyDescent="0.25">
      <c r="A2" s="39" t="s">
        <v>4</v>
      </c>
      <c r="B2" s="40"/>
      <c r="C2" s="40"/>
      <c r="D2" s="40"/>
      <c r="E2" s="40"/>
      <c r="F2" s="40"/>
      <c r="G2" s="40"/>
      <c r="H2" s="41"/>
    </row>
    <row r="3" spans="1:8" x14ac:dyDescent="0.25">
      <c r="A3" s="33" t="s">
        <v>5</v>
      </c>
      <c r="B3" s="34"/>
      <c r="C3" s="34"/>
      <c r="D3" s="34"/>
      <c r="E3" s="34"/>
      <c r="F3" s="34"/>
      <c r="G3" s="34"/>
      <c r="H3" s="38"/>
    </row>
    <row r="4" spans="1:8" x14ac:dyDescent="0.25">
      <c r="A4" s="33" t="s">
        <v>46</v>
      </c>
      <c r="B4" s="34"/>
      <c r="C4" s="34"/>
      <c r="D4" s="34"/>
      <c r="E4" s="34"/>
      <c r="F4" s="34"/>
      <c r="G4" s="34"/>
      <c r="H4" s="38"/>
    </row>
    <row r="5" spans="1:8" ht="15.75" thickBot="1" x14ac:dyDescent="0.3">
      <c r="A5" s="3"/>
      <c r="B5" s="4"/>
      <c r="C5" s="4"/>
      <c r="D5" s="4"/>
      <c r="E5" s="4"/>
      <c r="F5" s="4"/>
      <c r="G5" s="4"/>
      <c r="H5" s="5"/>
    </row>
    <row r="6" spans="1:8" x14ac:dyDescent="0.25">
      <c r="A6" s="31" t="s">
        <v>6</v>
      </c>
      <c r="B6" s="32"/>
      <c r="C6" s="32" t="s">
        <v>7</v>
      </c>
      <c r="D6" s="32"/>
      <c r="E6" s="32"/>
      <c r="F6" s="32"/>
      <c r="G6" s="32"/>
      <c r="H6" s="37" t="s">
        <v>8</v>
      </c>
    </row>
    <row r="7" spans="1:8" ht="30" x14ac:dyDescent="0.25">
      <c r="A7" s="33"/>
      <c r="B7" s="34"/>
      <c r="C7" s="6" t="s">
        <v>9</v>
      </c>
      <c r="D7" s="7" t="s">
        <v>10</v>
      </c>
      <c r="E7" s="6" t="s">
        <v>0</v>
      </c>
      <c r="F7" s="6" t="s">
        <v>1</v>
      </c>
      <c r="G7" s="6" t="s">
        <v>2</v>
      </c>
      <c r="H7" s="38"/>
    </row>
    <row r="8" spans="1:8" ht="15.75" thickBot="1" x14ac:dyDescent="0.3">
      <c r="A8" s="35"/>
      <c r="B8" s="36"/>
      <c r="C8" s="8">
        <v>1</v>
      </c>
      <c r="D8" s="8">
        <v>2</v>
      </c>
      <c r="E8" s="8" t="s">
        <v>11</v>
      </c>
      <c r="F8" s="8">
        <v>4</v>
      </c>
      <c r="G8" s="8">
        <v>5</v>
      </c>
      <c r="H8" s="9" t="s">
        <v>12</v>
      </c>
    </row>
    <row r="9" spans="1:8" x14ac:dyDescent="0.25">
      <c r="A9" s="10"/>
      <c r="B9" s="11"/>
      <c r="C9" s="12"/>
      <c r="D9" s="12"/>
      <c r="E9" s="12"/>
      <c r="F9" s="12"/>
      <c r="G9" s="12"/>
      <c r="H9" s="13"/>
    </row>
    <row r="10" spans="1:8" x14ac:dyDescent="0.25">
      <c r="A10" s="29" t="s">
        <v>13</v>
      </c>
      <c r="B10" s="30"/>
      <c r="C10" s="14">
        <f>SUM(C11:C18)</f>
        <v>47887138.299999997</v>
      </c>
      <c r="D10" s="14">
        <f t="shared" ref="D10:H10" si="0">SUM(D11:D18)</f>
        <v>178779</v>
      </c>
      <c r="E10" s="14">
        <f t="shared" si="0"/>
        <v>48065917.299999997</v>
      </c>
      <c r="F10" s="14">
        <f t="shared" si="0"/>
        <v>14175309</v>
      </c>
      <c r="G10" s="14">
        <f t="shared" si="0"/>
        <v>13527457.399999999</v>
      </c>
      <c r="H10" s="15">
        <f t="shared" si="0"/>
        <v>33890608.300000004</v>
      </c>
    </row>
    <row r="11" spans="1:8" x14ac:dyDescent="0.25">
      <c r="A11" s="27" t="s">
        <v>14</v>
      </c>
      <c r="B11" s="28"/>
      <c r="C11" s="1">
        <v>1508265.7</v>
      </c>
      <c r="D11" s="1">
        <v>0</v>
      </c>
      <c r="E11" s="1">
        <f>+C11+D11</f>
        <v>1508265.7</v>
      </c>
      <c r="F11" s="1">
        <v>537968.80000000005</v>
      </c>
      <c r="G11" s="1">
        <v>537968.80000000005</v>
      </c>
      <c r="H11" s="2">
        <f>+E11-F11</f>
        <v>970296.89999999991</v>
      </c>
    </row>
    <row r="12" spans="1:8" x14ac:dyDescent="0.25">
      <c r="A12" s="27" t="s">
        <v>15</v>
      </c>
      <c r="B12" s="28"/>
      <c r="C12" s="1">
        <v>7852318.5999999996</v>
      </c>
      <c r="D12" s="1">
        <v>7318.8</v>
      </c>
      <c r="E12" s="1">
        <f t="shared" ref="E12:E18" si="1">+C12+D12</f>
        <v>7859637.3999999994</v>
      </c>
      <c r="F12" s="1">
        <v>1494078.9</v>
      </c>
      <c r="G12" s="1">
        <f>1493959-200000</f>
        <v>1293959</v>
      </c>
      <c r="H12" s="2">
        <f t="shared" ref="H12:H18" si="2">+E12-F12</f>
        <v>6365558.5</v>
      </c>
    </row>
    <row r="13" spans="1:8" x14ac:dyDescent="0.25">
      <c r="A13" s="27" t="s">
        <v>16</v>
      </c>
      <c r="B13" s="28"/>
      <c r="C13" s="1">
        <v>5930786.0999999996</v>
      </c>
      <c r="D13" s="1">
        <f>51074.4-59733.4</f>
        <v>-8659</v>
      </c>
      <c r="E13" s="1">
        <f t="shared" si="1"/>
        <v>5922127.0999999996</v>
      </c>
      <c r="F13" s="1">
        <v>1003941.5</v>
      </c>
      <c r="G13" s="1">
        <v>824826</v>
      </c>
      <c r="H13" s="2">
        <f t="shared" si="2"/>
        <v>4918185.5999999996</v>
      </c>
    </row>
    <row r="14" spans="1:8" x14ac:dyDescent="0.25">
      <c r="A14" s="27" t="s">
        <v>17</v>
      </c>
      <c r="B14" s="28"/>
      <c r="C14" s="1">
        <v>42298.9</v>
      </c>
      <c r="D14" s="1">
        <v>73.8</v>
      </c>
      <c r="E14" s="1">
        <f t="shared" si="1"/>
        <v>42372.700000000004</v>
      </c>
      <c r="F14" s="1">
        <v>4651.8</v>
      </c>
      <c r="G14" s="1">
        <v>4474.8999999999996</v>
      </c>
      <c r="H14" s="2">
        <f t="shared" si="2"/>
        <v>37720.9</v>
      </c>
    </row>
    <row r="15" spans="1:8" x14ac:dyDescent="0.25">
      <c r="A15" s="27" t="s">
        <v>18</v>
      </c>
      <c r="B15" s="28"/>
      <c r="C15" s="1">
        <v>12812566.199999999</v>
      </c>
      <c r="D15" s="1">
        <f>200200-21516.2</f>
        <v>178683.8</v>
      </c>
      <c r="E15" s="1">
        <f t="shared" si="1"/>
        <v>12991250</v>
      </c>
      <c r="F15" s="1">
        <v>7344262.5999999996</v>
      </c>
      <c r="G15" s="1">
        <v>7251814.5</v>
      </c>
      <c r="H15" s="2">
        <f t="shared" si="2"/>
        <v>5646987.4000000004</v>
      </c>
    </row>
    <row r="16" spans="1:8" x14ac:dyDescent="0.25">
      <c r="A16" s="16" t="s">
        <v>19</v>
      </c>
      <c r="B16" s="17"/>
      <c r="C16" s="18">
        <v>0</v>
      </c>
      <c r="D16" s="18">
        <v>0</v>
      </c>
      <c r="E16" s="1">
        <f t="shared" si="1"/>
        <v>0</v>
      </c>
      <c r="F16" s="18">
        <v>0</v>
      </c>
      <c r="G16" s="18">
        <v>0</v>
      </c>
      <c r="H16" s="2">
        <f t="shared" si="2"/>
        <v>0</v>
      </c>
    </row>
    <row r="17" spans="1:8" x14ac:dyDescent="0.25">
      <c r="A17" s="27" t="s">
        <v>20</v>
      </c>
      <c r="B17" s="28"/>
      <c r="C17" s="18">
        <v>18359237</v>
      </c>
      <c r="D17" s="18">
        <v>0</v>
      </c>
      <c r="E17" s="1">
        <f t="shared" si="1"/>
        <v>18359237</v>
      </c>
      <c r="F17" s="18">
        <v>3598693.1</v>
      </c>
      <c r="G17" s="18">
        <f>3449013</f>
        <v>3449013</v>
      </c>
      <c r="H17" s="2">
        <f t="shared" si="2"/>
        <v>14760543.9</v>
      </c>
    </row>
    <row r="18" spans="1:8" x14ac:dyDescent="0.25">
      <c r="A18" s="27" t="s">
        <v>21</v>
      </c>
      <c r="B18" s="28"/>
      <c r="C18" s="18">
        <v>1381665.8</v>
      </c>
      <c r="D18" s="1">
        <f>3285.5-1923.9</f>
        <v>1361.6</v>
      </c>
      <c r="E18" s="1">
        <f t="shared" si="1"/>
        <v>1383027.4000000001</v>
      </c>
      <c r="F18" s="18">
        <v>191712.3</v>
      </c>
      <c r="G18" s="18">
        <v>165401.20000000001</v>
      </c>
      <c r="H18" s="2">
        <f t="shared" si="2"/>
        <v>1191315.1000000001</v>
      </c>
    </row>
    <row r="19" spans="1:8" x14ac:dyDescent="0.25">
      <c r="A19" s="16"/>
      <c r="B19" s="20"/>
      <c r="C19" s="18"/>
      <c r="D19" s="18"/>
      <c r="E19" s="18"/>
      <c r="F19" s="18"/>
      <c r="G19" s="18"/>
      <c r="H19" s="19"/>
    </row>
    <row r="20" spans="1:8" x14ac:dyDescent="0.25">
      <c r="A20" s="29" t="s">
        <v>22</v>
      </c>
      <c r="B20" s="30"/>
      <c r="C20" s="14">
        <f>SUM(C21:C27)</f>
        <v>137028737.09999999</v>
      </c>
      <c r="D20" s="14">
        <f t="shared" ref="D20:H20" si="3">SUM(D21:D27)</f>
        <v>-48570.700000000019</v>
      </c>
      <c r="E20" s="14">
        <f t="shared" si="3"/>
        <v>136980166.40000001</v>
      </c>
      <c r="F20" s="14">
        <f t="shared" si="3"/>
        <v>34993046.200000003</v>
      </c>
      <c r="G20" s="14">
        <f t="shared" si="3"/>
        <v>33203955.100000001</v>
      </c>
      <c r="H20" s="15">
        <f t="shared" si="3"/>
        <v>101987120.2</v>
      </c>
    </row>
    <row r="21" spans="1:8" x14ac:dyDescent="0.25">
      <c r="A21" s="27" t="s">
        <v>23</v>
      </c>
      <c r="B21" s="28"/>
      <c r="C21" s="1">
        <v>2727671</v>
      </c>
      <c r="D21" s="1">
        <f>60046.6-46.6</f>
        <v>60000</v>
      </c>
      <c r="E21" s="1">
        <f t="shared" ref="E21:E27" si="4">+C21+D21</f>
        <v>2787671</v>
      </c>
      <c r="F21" s="1">
        <v>379284.1</v>
      </c>
      <c r="G21" s="1">
        <f>379283.1-100000</f>
        <v>279283.09999999998</v>
      </c>
      <c r="H21" s="2">
        <f t="shared" ref="H21:H27" si="5">+E21-F21</f>
        <v>2408386.9</v>
      </c>
    </row>
    <row r="22" spans="1:8" x14ac:dyDescent="0.25">
      <c r="A22" s="27" t="s">
        <v>24</v>
      </c>
      <c r="B22" s="28"/>
      <c r="C22" s="1">
        <v>5238918.7</v>
      </c>
      <c r="D22" s="1">
        <f>49334-49334</f>
        <v>0</v>
      </c>
      <c r="E22" s="1">
        <f t="shared" si="4"/>
        <v>5238918.7</v>
      </c>
      <c r="F22" s="1">
        <v>468805.9</v>
      </c>
      <c r="G22" s="1">
        <v>412385.5</v>
      </c>
      <c r="H22" s="2">
        <f t="shared" si="5"/>
        <v>4770112.8</v>
      </c>
    </row>
    <row r="23" spans="1:8" x14ac:dyDescent="0.25">
      <c r="A23" s="27" t="s">
        <v>25</v>
      </c>
      <c r="B23" s="28"/>
      <c r="C23" s="1">
        <v>27990610.300000001</v>
      </c>
      <c r="D23" s="1">
        <f>7033.8-140754.6</f>
        <v>-133720.80000000002</v>
      </c>
      <c r="E23" s="1">
        <f t="shared" si="4"/>
        <v>27856889.5</v>
      </c>
      <c r="F23" s="1">
        <v>8268369.7000000002</v>
      </c>
      <c r="G23" s="1">
        <f>8268369.7-500000+300000</f>
        <v>8068369.7000000002</v>
      </c>
      <c r="H23" s="2">
        <f t="shared" si="5"/>
        <v>19588519.800000001</v>
      </c>
    </row>
    <row r="24" spans="1:8" x14ac:dyDescent="0.25">
      <c r="A24" s="27" t="s">
        <v>26</v>
      </c>
      <c r="B24" s="28"/>
      <c r="C24" s="1">
        <v>3364859.7</v>
      </c>
      <c r="D24" s="1">
        <f>75428-51242.9</f>
        <v>24185.1</v>
      </c>
      <c r="E24" s="1">
        <f t="shared" si="4"/>
        <v>3389044.8000000003</v>
      </c>
      <c r="F24" s="1">
        <v>265902.09999999998</v>
      </c>
      <c r="G24" s="1">
        <v>265686.90000000002</v>
      </c>
      <c r="H24" s="2">
        <f t="shared" si="5"/>
        <v>3123142.7</v>
      </c>
    </row>
    <row r="25" spans="1:8" x14ac:dyDescent="0.25">
      <c r="A25" s="27" t="s">
        <v>27</v>
      </c>
      <c r="B25" s="28"/>
      <c r="C25" s="1">
        <v>90187865.700000003</v>
      </c>
      <c r="D25" s="1">
        <f>4552.9-4552.9</f>
        <v>0</v>
      </c>
      <c r="E25" s="1">
        <f t="shared" si="4"/>
        <v>90187865.700000003</v>
      </c>
      <c r="F25" s="1">
        <v>20130576.800000001</v>
      </c>
      <c r="G25" s="1">
        <f>20130576.8-1500000+950000</f>
        <v>19580576.800000001</v>
      </c>
      <c r="H25" s="2">
        <f t="shared" si="5"/>
        <v>70057288.900000006</v>
      </c>
    </row>
    <row r="26" spans="1:8" x14ac:dyDescent="0.25">
      <c r="A26" s="27" t="s">
        <v>28</v>
      </c>
      <c r="B26" s="28"/>
      <c r="C26" s="1">
        <v>7518811.7000000002</v>
      </c>
      <c r="D26" s="1">
        <v>965</v>
      </c>
      <c r="E26" s="1">
        <f t="shared" si="4"/>
        <v>7519776.7000000002</v>
      </c>
      <c r="F26" s="1">
        <v>5480107.5999999996</v>
      </c>
      <c r="G26" s="1">
        <f>447912.3+2999740.8+1000000+150000</f>
        <v>4597653.0999999996</v>
      </c>
      <c r="H26" s="2">
        <f t="shared" si="5"/>
        <v>2039669.1000000006</v>
      </c>
    </row>
    <row r="27" spans="1:8" x14ac:dyDescent="0.25">
      <c r="A27" s="27" t="s">
        <v>29</v>
      </c>
      <c r="B27" s="28"/>
      <c r="C27" s="18">
        <v>0</v>
      </c>
      <c r="D27" s="18">
        <v>0</v>
      </c>
      <c r="E27" s="1">
        <f t="shared" si="4"/>
        <v>0</v>
      </c>
      <c r="F27" s="18">
        <v>0</v>
      </c>
      <c r="G27" s="18">
        <v>0</v>
      </c>
      <c r="H27" s="2">
        <f t="shared" si="5"/>
        <v>0</v>
      </c>
    </row>
    <row r="28" spans="1:8" x14ac:dyDescent="0.25">
      <c r="A28" s="16"/>
      <c r="B28" s="20"/>
      <c r="C28" s="18"/>
      <c r="D28" s="18"/>
      <c r="E28" s="18"/>
      <c r="F28" s="18"/>
      <c r="G28" s="18"/>
      <c r="H28" s="19"/>
    </row>
    <row r="29" spans="1:8" x14ac:dyDescent="0.25">
      <c r="A29" s="29" t="s">
        <v>30</v>
      </c>
      <c r="B29" s="30"/>
      <c r="C29" s="14">
        <f>SUM(C30:C38)</f>
        <v>10962554.9</v>
      </c>
      <c r="D29" s="14">
        <f t="shared" ref="D29:H29" si="6">SUM(D30:D38)</f>
        <v>493010.9</v>
      </c>
      <c r="E29" s="14">
        <f t="shared" si="6"/>
        <v>11455565.800000001</v>
      </c>
      <c r="F29" s="14">
        <f t="shared" si="6"/>
        <v>851192.69999999984</v>
      </c>
      <c r="G29" s="14">
        <f t="shared" si="6"/>
        <v>585955.49999999988</v>
      </c>
      <c r="H29" s="15">
        <f t="shared" si="6"/>
        <v>10604373.1</v>
      </c>
    </row>
    <row r="30" spans="1:8" x14ac:dyDescent="0.25">
      <c r="A30" s="27" t="s">
        <v>31</v>
      </c>
      <c r="B30" s="28"/>
      <c r="C30" s="1">
        <v>1036813.2</v>
      </c>
      <c r="D30" s="1">
        <v>352961.7</v>
      </c>
      <c r="E30" s="1">
        <f t="shared" ref="E30:E38" si="7">+C30+D30</f>
        <v>1389774.9</v>
      </c>
      <c r="F30" s="1">
        <v>233351.8</v>
      </c>
      <c r="G30" s="1">
        <v>124851.8</v>
      </c>
      <c r="H30" s="2">
        <f t="shared" ref="H30:H38" si="8">+E30-F30</f>
        <v>1156423.0999999999</v>
      </c>
    </row>
    <row r="31" spans="1:8" x14ac:dyDescent="0.25">
      <c r="A31" s="27" t="s">
        <v>32</v>
      </c>
      <c r="B31" s="28"/>
      <c r="C31" s="1">
        <v>2029321.3</v>
      </c>
      <c r="D31" s="1">
        <v>0</v>
      </c>
      <c r="E31" s="1">
        <f t="shared" si="7"/>
        <v>2029321.3</v>
      </c>
      <c r="F31" s="1">
        <v>33975.599999999999</v>
      </c>
      <c r="G31" s="1">
        <v>33916.199999999997</v>
      </c>
      <c r="H31" s="2">
        <f t="shared" si="8"/>
        <v>1995345.7</v>
      </c>
    </row>
    <row r="32" spans="1:8" x14ac:dyDescent="0.25">
      <c r="A32" s="27" t="s">
        <v>33</v>
      </c>
      <c r="B32" s="28"/>
      <c r="C32" s="1">
        <v>13521.2</v>
      </c>
      <c r="D32" s="1">
        <v>0</v>
      </c>
      <c r="E32" s="1">
        <f t="shared" si="7"/>
        <v>13521.2</v>
      </c>
      <c r="F32" s="1">
        <v>2124.9</v>
      </c>
      <c r="G32" s="1">
        <v>2124.9</v>
      </c>
      <c r="H32" s="2">
        <f t="shared" si="8"/>
        <v>11396.300000000001</v>
      </c>
    </row>
    <row r="33" spans="1:8" x14ac:dyDescent="0.25">
      <c r="A33" s="27" t="s">
        <v>34</v>
      </c>
      <c r="B33" s="28"/>
      <c r="C33" s="1">
        <v>461547.6</v>
      </c>
      <c r="D33" s="1">
        <v>0</v>
      </c>
      <c r="E33" s="1">
        <f t="shared" si="7"/>
        <v>461547.6</v>
      </c>
      <c r="F33" s="1">
        <v>78052.5</v>
      </c>
      <c r="G33" s="1">
        <v>46838.9</v>
      </c>
      <c r="H33" s="2">
        <f t="shared" si="8"/>
        <v>383495.1</v>
      </c>
    </row>
    <row r="34" spans="1:8" x14ac:dyDescent="0.25">
      <c r="A34" s="27" t="s">
        <v>35</v>
      </c>
      <c r="B34" s="28"/>
      <c r="C34" s="1">
        <v>6322553.5</v>
      </c>
      <c r="D34" s="1">
        <f>140046+3.2</f>
        <v>140049.20000000001</v>
      </c>
      <c r="E34" s="1">
        <f t="shared" si="7"/>
        <v>6462602.7000000002</v>
      </c>
      <c r="F34" s="1">
        <v>454681.4</v>
      </c>
      <c r="G34" s="1">
        <f>429228.2-100000</f>
        <v>329228.2</v>
      </c>
      <c r="H34" s="2">
        <f t="shared" si="8"/>
        <v>6007921.2999999998</v>
      </c>
    </row>
    <row r="35" spans="1:8" x14ac:dyDescent="0.25">
      <c r="A35" s="27" t="s">
        <v>36</v>
      </c>
      <c r="B35" s="28"/>
      <c r="C35" s="1">
        <v>7230.5</v>
      </c>
      <c r="D35" s="1">
        <v>0</v>
      </c>
      <c r="E35" s="1">
        <f t="shared" si="7"/>
        <v>7230.5</v>
      </c>
      <c r="F35" s="1">
        <v>1104.0999999999999</v>
      </c>
      <c r="G35" s="1">
        <v>1104.0999999999999</v>
      </c>
      <c r="H35" s="2">
        <f t="shared" si="8"/>
        <v>6126.4</v>
      </c>
    </row>
    <row r="36" spans="1:8" x14ac:dyDescent="0.25">
      <c r="A36" s="27" t="s">
        <v>37</v>
      </c>
      <c r="B36" s="28"/>
      <c r="C36" s="1">
        <v>377708.5</v>
      </c>
      <c r="D36" s="1">
        <v>0</v>
      </c>
      <c r="E36" s="1">
        <f t="shared" si="7"/>
        <v>377708.5</v>
      </c>
      <c r="F36" s="1">
        <v>15616.5</v>
      </c>
      <c r="G36" s="1">
        <v>15616.5</v>
      </c>
      <c r="H36" s="2">
        <f t="shared" si="8"/>
        <v>362092</v>
      </c>
    </row>
    <row r="37" spans="1:8" x14ac:dyDescent="0.25">
      <c r="A37" s="27" t="s">
        <v>38</v>
      </c>
      <c r="B37" s="28"/>
      <c r="C37" s="1">
        <v>642832.19999999995</v>
      </c>
      <c r="D37" s="1">
        <v>0</v>
      </c>
      <c r="E37" s="1">
        <f t="shared" si="7"/>
        <v>642832.19999999995</v>
      </c>
      <c r="F37" s="1">
        <v>22634.7</v>
      </c>
      <c r="G37" s="1">
        <v>22623.7</v>
      </c>
      <c r="H37" s="2">
        <f t="shared" si="8"/>
        <v>620197.5</v>
      </c>
    </row>
    <row r="38" spans="1:8" x14ac:dyDescent="0.25">
      <c r="A38" s="27" t="s">
        <v>39</v>
      </c>
      <c r="B38" s="28"/>
      <c r="C38" s="1">
        <v>71026.899999999994</v>
      </c>
      <c r="D38" s="1">
        <v>0</v>
      </c>
      <c r="E38" s="1">
        <f t="shared" si="7"/>
        <v>71026.899999999994</v>
      </c>
      <c r="F38" s="1">
        <v>9651.2000000000007</v>
      </c>
      <c r="G38" s="1">
        <v>9651.2000000000007</v>
      </c>
      <c r="H38" s="2">
        <f t="shared" si="8"/>
        <v>61375.7</v>
      </c>
    </row>
    <row r="39" spans="1:8" x14ac:dyDescent="0.25">
      <c r="A39" s="16"/>
      <c r="B39" s="20"/>
      <c r="C39" s="18"/>
      <c r="D39" s="18"/>
      <c r="E39" s="18"/>
      <c r="F39" s="18"/>
      <c r="G39" s="18"/>
      <c r="H39" s="19"/>
    </row>
    <row r="40" spans="1:8" x14ac:dyDescent="0.25">
      <c r="A40" s="29" t="s">
        <v>40</v>
      </c>
      <c r="B40" s="30"/>
      <c r="C40" s="14">
        <f>SUM(C41:C44)</f>
        <v>56459189.099999994</v>
      </c>
      <c r="D40" s="14">
        <f t="shared" ref="D40:H40" si="9">SUM(D41:D44)</f>
        <v>0</v>
      </c>
      <c r="E40" s="14">
        <f t="shared" si="9"/>
        <v>56459189.099999994</v>
      </c>
      <c r="F40" s="14">
        <f t="shared" si="9"/>
        <v>15255068.700000001</v>
      </c>
      <c r="G40" s="14">
        <f t="shared" si="9"/>
        <v>15168457.300000001</v>
      </c>
      <c r="H40" s="15">
        <f t="shared" si="9"/>
        <v>41204120.399999999</v>
      </c>
    </row>
    <row r="41" spans="1:8" x14ac:dyDescent="0.25">
      <c r="A41" s="27" t="s">
        <v>41</v>
      </c>
      <c r="B41" s="28"/>
      <c r="C41" s="1">
        <v>7776765.5</v>
      </c>
      <c r="D41" s="1">
        <v>0</v>
      </c>
      <c r="E41" s="1">
        <f t="shared" ref="E41:E44" si="10">+C41+D41</f>
        <v>7776765.5</v>
      </c>
      <c r="F41" s="1">
        <v>2041338</v>
      </c>
      <c r="G41" s="1">
        <v>2041338</v>
      </c>
      <c r="H41" s="2">
        <f t="shared" ref="H41:H44" si="11">+E41-F41</f>
        <v>5735427.5</v>
      </c>
    </row>
    <row r="42" spans="1:8" x14ac:dyDescent="0.25">
      <c r="A42" s="27" t="s">
        <v>42</v>
      </c>
      <c r="B42" s="28"/>
      <c r="C42" s="1">
        <f>46303728.5-81966.2</f>
        <v>46221762.299999997</v>
      </c>
      <c r="D42" s="1">
        <v>0</v>
      </c>
      <c r="E42" s="1">
        <f t="shared" si="10"/>
        <v>46221762.299999997</v>
      </c>
      <c r="F42" s="1">
        <v>11896266.4</v>
      </c>
      <c r="G42" s="1">
        <v>11809655</v>
      </c>
      <c r="H42" s="2">
        <f t="shared" si="11"/>
        <v>34325495.899999999</v>
      </c>
    </row>
    <row r="43" spans="1:8" x14ac:dyDescent="0.25">
      <c r="A43" s="27" t="s">
        <v>43</v>
      </c>
      <c r="B43" s="28"/>
      <c r="C43" s="18">
        <v>0</v>
      </c>
      <c r="D43" s="18">
        <v>0</v>
      </c>
      <c r="E43" s="1">
        <f t="shared" si="10"/>
        <v>0</v>
      </c>
      <c r="F43" s="18">
        <v>0</v>
      </c>
      <c r="G43" s="18">
        <v>0</v>
      </c>
      <c r="H43" s="2">
        <f t="shared" si="11"/>
        <v>0</v>
      </c>
    </row>
    <row r="44" spans="1:8" x14ac:dyDescent="0.25">
      <c r="A44" s="27" t="s">
        <v>44</v>
      </c>
      <c r="B44" s="28"/>
      <c r="C44" s="18">
        <v>2460661.2999999998</v>
      </c>
      <c r="D44" s="18">
        <v>0</v>
      </c>
      <c r="E44" s="1">
        <f t="shared" si="10"/>
        <v>2460661.2999999998</v>
      </c>
      <c r="F44" s="18">
        <v>1317464.3</v>
      </c>
      <c r="G44" s="18">
        <v>1317464.3</v>
      </c>
      <c r="H44" s="2">
        <f t="shared" si="11"/>
        <v>1143196.9999999998</v>
      </c>
    </row>
    <row r="45" spans="1:8" x14ac:dyDescent="0.25">
      <c r="A45" s="16"/>
      <c r="B45" s="21"/>
      <c r="C45" s="18"/>
      <c r="D45" s="18"/>
      <c r="E45" s="18"/>
      <c r="F45" s="18"/>
      <c r="G45" s="18"/>
      <c r="H45" s="19"/>
    </row>
    <row r="46" spans="1:8" ht="15.75" thickBot="1" x14ac:dyDescent="0.3">
      <c r="A46" s="22"/>
      <c r="B46" s="23" t="s">
        <v>45</v>
      </c>
      <c r="C46" s="24">
        <f>+C10+C20+C29+C40</f>
        <v>252337619.39999998</v>
      </c>
      <c r="D46" s="24">
        <f t="shared" ref="D46:H46" si="12">+D10+D20+D29+D40</f>
        <v>623219.19999999995</v>
      </c>
      <c r="E46" s="24">
        <f t="shared" si="12"/>
        <v>252960838.59999999</v>
      </c>
      <c r="F46" s="24">
        <f t="shared" si="12"/>
        <v>65274616.600000009</v>
      </c>
      <c r="G46" s="24">
        <f>+G10+G20+G29+G40</f>
        <v>62485825.299999997</v>
      </c>
      <c r="H46" s="25">
        <f t="shared" si="12"/>
        <v>187686222</v>
      </c>
    </row>
    <row r="47" spans="1:8" x14ac:dyDescent="0.25">
      <c r="G47" s="26"/>
    </row>
  </sheetData>
  <mergeCells count="38">
    <mergeCell ref="A6:B8"/>
    <mergeCell ref="C6:G6"/>
    <mergeCell ref="H6:H7"/>
    <mergeCell ref="A1:H1"/>
    <mergeCell ref="A2:H2"/>
    <mergeCell ref="A3:H3"/>
    <mergeCell ref="A4:H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43:B43"/>
    <mergeCell ref="A44:B44"/>
    <mergeCell ref="A36:B36"/>
    <mergeCell ref="A37:B37"/>
    <mergeCell ref="A38:B38"/>
    <mergeCell ref="A40:B40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2018-05-03T13:53:43Z</cp:lastPrinted>
  <dcterms:created xsi:type="dcterms:W3CDTF">2017-04-23T18:34:55Z</dcterms:created>
  <dcterms:modified xsi:type="dcterms:W3CDTF">2019-05-19T23:05:54Z</dcterms:modified>
</cp:coreProperties>
</file>