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71026"/>
</workbook>
</file>

<file path=xl/calcChain.xml><?xml version="1.0" encoding="utf-8"?>
<calcChain xmlns="http://schemas.openxmlformats.org/spreadsheetml/2006/main">
  <c r="H44" i="1" l="1"/>
  <c r="G44" i="1"/>
  <c r="H43" i="1"/>
  <c r="G43" i="1"/>
  <c r="H27" i="1"/>
  <c r="G27" i="1"/>
  <c r="H25" i="1"/>
  <c r="G25" i="1"/>
  <c r="G24" i="1"/>
  <c r="H24" i="1"/>
  <c r="F81" i="1"/>
  <c r="I81" i="1"/>
  <c r="D64" i="1"/>
  <c r="F64" i="1"/>
  <c r="I64" i="1"/>
  <c r="F62" i="1"/>
  <c r="I62" i="1"/>
  <c r="F61" i="1"/>
  <c r="I61" i="1"/>
  <c r="H64" i="1"/>
  <c r="G56" i="1"/>
  <c r="H56" i="1"/>
  <c r="F56" i="1"/>
  <c r="H62" i="1"/>
  <c r="H61" i="1"/>
  <c r="D44" i="1"/>
  <c r="D43" i="1"/>
  <c r="D27" i="1"/>
  <c r="D25" i="1"/>
  <c r="D24" i="1"/>
  <c r="D19" i="1"/>
  <c r="I56" i="1"/>
  <c r="H28" i="1"/>
  <c r="G28" i="1"/>
  <c r="D28" i="1"/>
  <c r="F80" i="1"/>
  <c r="I80" i="1"/>
  <c r="F65" i="1"/>
  <c r="I65" i="1"/>
  <c r="H42" i="1"/>
  <c r="F46" i="1"/>
  <c r="I46" i="1"/>
  <c r="F45" i="1"/>
  <c r="F44" i="1"/>
  <c r="I44" i="1"/>
  <c r="F43" i="1"/>
  <c r="I43" i="1"/>
  <c r="F40" i="1"/>
  <c r="I40" i="1"/>
  <c r="F38" i="1"/>
  <c r="I38" i="1"/>
  <c r="F36" i="1"/>
  <c r="I36" i="1"/>
  <c r="F34" i="1"/>
  <c r="I34" i="1"/>
  <c r="F32" i="1"/>
  <c r="I32" i="1"/>
  <c r="F39" i="1"/>
  <c r="I39" i="1"/>
  <c r="F37" i="1"/>
  <c r="I37" i="1"/>
  <c r="F35" i="1"/>
  <c r="I35" i="1"/>
  <c r="F33" i="1"/>
  <c r="I33" i="1"/>
  <c r="F29" i="1"/>
  <c r="I29" i="1"/>
  <c r="F23" i="1"/>
  <c r="I23" i="1"/>
  <c r="F28" i="1"/>
  <c r="I28" i="1"/>
  <c r="F27" i="1"/>
  <c r="I27" i="1"/>
  <c r="F26" i="1"/>
  <c r="I26" i="1"/>
  <c r="F25" i="1"/>
  <c r="I25" i="1"/>
  <c r="F24" i="1"/>
  <c r="I24" i="1"/>
  <c r="F20" i="1"/>
  <c r="I20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I79" i="1"/>
  <c r="H79" i="1"/>
  <c r="G79" i="1"/>
  <c r="F79" i="1"/>
  <c r="E79" i="1"/>
  <c r="D79" i="1"/>
  <c r="I68" i="1"/>
  <c r="H68" i="1"/>
  <c r="G68" i="1"/>
  <c r="F68" i="1"/>
  <c r="E68" i="1"/>
  <c r="D68" i="1"/>
  <c r="H59" i="1"/>
  <c r="G59" i="1"/>
  <c r="E59" i="1"/>
  <c r="E49" i="1"/>
  <c r="E48" i="1"/>
  <c r="D59" i="1"/>
  <c r="I49" i="1"/>
  <c r="H49" i="1"/>
  <c r="G49" i="1"/>
  <c r="F49" i="1"/>
  <c r="D49" i="1"/>
  <c r="G42" i="1"/>
  <c r="E42" i="1"/>
  <c r="D42" i="1"/>
  <c r="H31" i="1"/>
  <c r="G31" i="1"/>
  <c r="E31" i="1"/>
  <c r="D31" i="1"/>
  <c r="H22" i="1"/>
  <c r="G22" i="1"/>
  <c r="E22" i="1"/>
  <c r="D22" i="1"/>
  <c r="H12" i="1"/>
  <c r="G12" i="1"/>
  <c r="E12" i="1"/>
  <c r="D12" i="1"/>
  <c r="G48" i="1"/>
  <c r="G11" i="1"/>
  <c r="I59" i="1"/>
  <c r="I48" i="1"/>
  <c r="F59" i="1"/>
  <c r="F48" i="1"/>
  <c r="F42" i="1"/>
  <c r="I45" i="1"/>
  <c r="I42" i="1"/>
  <c r="I22" i="1"/>
  <c r="F22" i="1"/>
  <c r="I31" i="1"/>
  <c r="F31" i="1"/>
  <c r="I12" i="1"/>
  <c r="F12" i="1"/>
  <c r="E11" i="1"/>
  <c r="E85" i="1"/>
  <c r="D48" i="1"/>
  <c r="H48" i="1"/>
  <c r="H11" i="1"/>
  <c r="D11" i="1"/>
  <c r="G85" i="1"/>
  <c r="H85" i="1"/>
  <c r="F11" i="1"/>
  <c r="F85" i="1"/>
  <c r="D85" i="1"/>
  <c r="I11" i="1"/>
  <c r="I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<sst xmlns="http://schemas.openxmlformats.org/spreadsheetml/2006/main" count="82" uniqueCount="50">
  <si>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</si>
  <si>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</si>
  <si>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</si>
  <si>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</si>
  <si>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</si>
  <si>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Del 1 de enero al 31 de marzo de 2017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</si>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</sst>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5" xfId="0" applyFont="1" applyBorder="1"/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165" fontId="1" fillId="0" borderId="0" xfId="1" applyNumberFormat="1" applyFont="1"/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125" zoomScaleNormal="125" workbookViewId="0">
      <selection activeCell="K81" sqref="K81"/>
    </sheetView>
  </sheetViews>
  <sheetFormatPr baseColWidth="10" defaultColWidth="11.42578125" defaultRowHeight="15" x14ac:dyDescent="0.25"/>
  <cols>
    <col min="1" max="1" width="3.5703125" customWidth="1"/>
    <col min="2" max="2" width="3.28515625" customWidth="1"/>
    <col min="3" max="3" width="42.7109375" customWidth="1"/>
    <col min="4" max="4" width="13.42578125" customWidth="1"/>
    <col min="5" max="5" width="14.7109375" customWidth="1"/>
    <col min="6" max="6" width="13" customWidth="1"/>
    <col min="7" max="7" width="13.5703125" customWidth="1"/>
    <col min="8" max="8" width="12.28515625" customWidth="1"/>
    <col min="9" max="9" width="13.7109375" customWidth="1"/>
  </cols>
  <sheetData>
    <row r="1" spans="1:9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36" t="s">
        <v>2</v>
      </c>
      <c r="B3" s="37"/>
      <c r="C3" s="37"/>
      <c r="D3" s="37"/>
      <c r="E3" s="37"/>
      <c r="F3" s="37"/>
      <c r="G3" s="37"/>
      <c r="H3" s="37"/>
      <c r="I3" s="38"/>
    </row>
    <row r="4" spans="1:9" x14ac:dyDescent="0.25">
      <c r="A4" s="39" t="s">
        <v>3</v>
      </c>
      <c r="B4" s="40"/>
      <c r="C4" s="40"/>
      <c r="D4" s="40"/>
      <c r="E4" s="40"/>
      <c r="F4" s="40"/>
      <c r="G4" s="40"/>
      <c r="H4" s="40"/>
      <c r="I4" s="41"/>
    </row>
    <row r="5" spans="1:9" x14ac:dyDescent="0.25">
      <c r="A5" s="39" t="s">
        <v>4</v>
      </c>
      <c r="B5" s="40"/>
      <c r="C5" s="40"/>
      <c r="D5" s="40"/>
      <c r="E5" s="40"/>
      <c r="F5" s="40"/>
      <c r="G5" s="40"/>
      <c r="H5" s="40"/>
      <c r="I5" s="41"/>
    </row>
    <row r="6" spans="1:9" x14ac:dyDescent="0.25">
      <c r="A6" s="39" t="s">
        <v>5</v>
      </c>
      <c r="B6" s="40"/>
      <c r="C6" s="40"/>
      <c r="D6" s="40"/>
      <c r="E6" s="40"/>
      <c r="F6" s="40"/>
      <c r="G6" s="40"/>
      <c r="H6" s="40"/>
      <c r="I6" s="41"/>
    </row>
    <row r="7" spans="1:9" x14ac:dyDescent="0.25">
      <c r="A7" s="42" t="s">
        <v>6</v>
      </c>
      <c r="B7" s="43"/>
      <c r="C7" s="43"/>
      <c r="D7" s="43"/>
      <c r="E7" s="43"/>
      <c r="F7" s="43"/>
      <c r="G7" s="43"/>
      <c r="H7" s="43"/>
      <c r="I7" s="44"/>
    </row>
    <row r="8" spans="1:9" x14ac:dyDescent="0.25">
      <c r="A8" s="45" t="s">
        <v>7</v>
      </c>
      <c r="B8" s="45"/>
      <c r="C8" s="45"/>
      <c r="D8" s="46" t="s">
        <v>8</v>
      </c>
      <c r="E8" s="46"/>
      <c r="F8" s="46"/>
      <c r="G8" s="46"/>
      <c r="H8" s="46"/>
      <c r="I8" s="46" t="s">
        <v>9</v>
      </c>
    </row>
    <row r="9" spans="1:9" ht="16.5" x14ac:dyDescent="0.25">
      <c r="A9" s="45"/>
      <c r="B9" s="45"/>
      <c r="C9" s="45"/>
      <c r="D9" s="21" t="s">
        <v>10</v>
      </c>
      <c r="E9" s="21" t="s">
        <v>11</v>
      </c>
      <c r="F9" s="21" t="s">
        <v>12</v>
      </c>
      <c r="G9" s="21" t="s">
        <v>13</v>
      </c>
      <c r="H9" s="21" t="s">
        <v>14</v>
      </c>
      <c r="I9" s="46"/>
    </row>
    <row r="10" spans="1:9" x14ac:dyDescent="0.25">
      <c r="A10" s="30"/>
      <c r="B10" s="31"/>
      <c r="C10" s="32"/>
      <c r="D10" s="6"/>
      <c r="E10" s="6"/>
      <c r="F10" s="6"/>
      <c r="G10" s="6"/>
      <c r="H10" s="6"/>
      <c r="I10" s="6"/>
    </row>
    <row r="11" spans="1:9" ht="12" customHeight="1" x14ac:dyDescent="0.25">
      <c r="A11" s="33" t="s">
        <v>15</v>
      </c>
      <c r="B11" s="34"/>
      <c r="C11" s="35"/>
      <c r="D11" s="19">
        <f>+D12+D22+D31+D42</f>
        <v>130449535.30000001</v>
      </c>
      <c r="E11" s="19">
        <f t="shared" ref="E11:I11" si="0">+E12+E22+E31+E42</f>
        <v>0</v>
      </c>
      <c r="F11" s="19">
        <f t="shared" si="0"/>
        <v>130449535.30000001</v>
      </c>
      <c r="G11" s="19">
        <f>+G12+G22+G31+G42</f>
        <v>39756735.200000003</v>
      </c>
      <c r="H11" s="19">
        <f t="shared" si="0"/>
        <v>37337592</v>
      </c>
      <c r="I11" s="19">
        <f t="shared" si="0"/>
        <v>90692800.100000009</v>
      </c>
    </row>
    <row r="12" spans="1:9" ht="12" customHeight="1" x14ac:dyDescent="0.25">
      <c r="A12" s="1"/>
      <c r="B12" s="5" t="s">
        <v>16</v>
      </c>
      <c r="C12" s="2"/>
      <c r="D12" s="16">
        <f>SUM(D13:D20)</f>
        <v>32842665.800000001</v>
      </c>
      <c r="E12" s="16">
        <f t="shared" ref="E12:I12" si="1">SUM(E13:E20)</f>
        <v>0</v>
      </c>
      <c r="F12" s="16">
        <f t="shared" si="1"/>
        <v>32842665.800000001</v>
      </c>
      <c r="G12" s="16">
        <f t="shared" si="1"/>
        <v>12224597.1</v>
      </c>
      <c r="H12" s="16">
        <f t="shared" si="1"/>
        <v>11905956.400000002</v>
      </c>
      <c r="I12" s="16">
        <f t="shared" si="1"/>
        <v>20618068.700000003</v>
      </c>
    </row>
    <row r="13" spans="1:9" ht="12" customHeight="1" x14ac:dyDescent="0.25">
      <c r="A13" s="7"/>
      <c r="B13" s="3"/>
      <c r="C13" s="13" t="s">
        <v>17</v>
      </c>
      <c r="D13" s="15">
        <v>1679590.9</v>
      </c>
      <c r="E13" s="15">
        <v>0</v>
      </c>
      <c r="F13" s="14">
        <f>+D13+E13</f>
        <v>1679590.9</v>
      </c>
      <c r="G13" s="15">
        <v>483633.9</v>
      </c>
      <c r="H13" s="15">
        <v>483633.9</v>
      </c>
      <c r="I13" s="14">
        <f>+F13-G13</f>
        <v>1195957</v>
      </c>
    </row>
    <row r="14" spans="1:9" ht="12" customHeight="1" x14ac:dyDescent="0.25">
      <c r="A14" s="7"/>
      <c r="B14" s="3"/>
      <c r="C14" s="13" t="s">
        <v>18</v>
      </c>
      <c r="D14" s="15">
        <v>9312528.3000000007</v>
      </c>
      <c r="E14" s="15">
        <v>0</v>
      </c>
      <c r="F14" s="14">
        <f t="shared" ref="F14:F20" si="2">+D14+E14</f>
        <v>9312528.3000000007</v>
      </c>
      <c r="G14" s="15">
        <v>2022407.1</v>
      </c>
      <c r="H14" s="15">
        <v>2021287.8</v>
      </c>
      <c r="I14" s="14">
        <f t="shared" ref="I14:I20" si="3">+F14-G14</f>
        <v>7290121.2000000011</v>
      </c>
    </row>
    <row r="15" spans="1:9" ht="12" customHeight="1" x14ac:dyDescent="0.25">
      <c r="A15" s="7"/>
      <c r="B15" s="3"/>
      <c r="C15" s="13" t="s">
        <v>19</v>
      </c>
      <c r="D15" s="15">
        <v>5944320.7000000002</v>
      </c>
      <c r="E15" s="15">
        <v>0</v>
      </c>
      <c r="F15" s="14">
        <f t="shared" si="2"/>
        <v>5944320.7000000002</v>
      </c>
      <c r="G15" s="15">
        <v>2179224</v>
      </c>
      <c r="H15" s="15">
        <v>2051733.6</v>
      </c>
      <c r="I15" s="14">
        <f t="shared" si="3"/>
        <v>3765096.7</v>
      </c>
    </row>
    <row r="16" spans="1:9" ht="12" customHeight="1" x14ac:dyDescent="0.25">
      <c r="A16" s="7"/>
      <c r="B16" s="3"/>
      <c r="C16" s="13" t="s">
        <v>20</v>
      </c>
      <c r="D16" s="15">
        <v>38081.199999999997</v>
      </c>
      <c r="E16" s="15">
        <v>0</v>
      </c>
      <c r="F16" s="14">
        <f t="shared" si="2"/>
        <v>38081.199999999997</v>
      </c>
      <c r="G16" s="15">
        <v>19544.099999999999</v>
      </c>
      <c r="H16" s="15">
        <v>19344.3</v>
      </c>
      <c r="I16" s="14">
        <f t="shared" si="3"/>
        <v>18537.099999999999</v>
      </c>
    </row>
    <row r="17" spans="1:9" ht="12" customHeight="1" x14ac:dyDescent="0.25">
      <c r="A17" s="7"/>
      <c r="B17" s="3"/>
      <c r="C17" s="13" t="s">
        <v>21</v>
      </c>
      <c r="D17" s="15">
        <v>8912697.5999999996</v>
      </c>
      <c r="E17" s="15">
        <v>0</v>
      </c>
      <c r="F17" s="14">
        <f t="shared" si="2"/>
        <v>8912697.5999999996</v>
      </c>
      <c r="G17" s="15">
        <v>4577259.7</v>
      </c>
      <c r="H17" s="15">
        <v>4429736</v>
      </c>
      <c r="I17" s="14">
        <f t="shared" si="3"/>
        <v>4335437.8999999994</v>
      </c>
    </row>
    <row r="18" spans="1:9" ht="12" customHeight="1" x14ac:dyDescent="0.25">
      <c r="A18" s="7"/>
      <c r="B18" s="3"/>
      <c r="C18" s="13" t="s">
        <v>22</v>
      </c>
      <c r="D18" s="15">
        <v>0</v>
      </c>
      <c r="E18" s="15">
        <v>0</v>
      </c>
      <c r="F18" s="14">
        <f t="shared" si="2"/>
        <v>0</v>
      </c>
      <c r="G18" s="15">
        <v>0</v>
      </c>
      <c r="H18" s="15">
        <v>0</v>
      </c>
      <c r="I18" s="14">
        <f t="shared" si="3"/>
        <v>0</v>
      </c>
    </row>
    <row r="19" spans="1:9" ht="12" customHeight="1" x14ac:dyDescent="0.25">
      <c r="A19" s="7"/>
      <c r="B19" s="3"/>
      <c r="C19" s="13" t="s">
        <v>23</v>
      </c>
      <c r="D19" s="15">
        <f>11070882.7-4877045.8</f>
        <v>6193836.8999999994</v>
      </c>
      <c r="E19" s="15">
        <v>0</v>
      </c>
      <c r="F19" s="14">
        <f t="shared" si="2"/>
        <v>6193836.8999999994</v>
      </c>
      <c r="G19" s="15">
        <v>1504660.7</v>
      </c>
      <c r="H19" s="15">
        <v>1496441</v>
      </c>
      <c r="I19" s="14">
        <f t="shared" si="3"/>
        <v>4689176.1999999993</v>
      </c>
    </row>
    <row r="20" spans="1:9" ht="12" customHeight="1" x14ac:dyDescent="0.25">
      <c r="A20" s="7"/>
      <c r="B20" s="3"/>
      <c r="C20" s="13" t="s">
        <v>24</v>
      </c>
      <c r="D20" s="15">
        <v>761610.2</v>
      </c>
      <c r="E20" s="15">
        <v>0</v>
      </c>
      <c r="F20" s="14">
        <f t="shared" si="2"/>
        <v>761610.2</v>
      </c>
      <c r="G20" s="15">
        <v>1437867.6</v>
      </c>
      <c r="H20" s="15">
        <v>1403779.8</v>
      </c>
      <c r="I20" s="14">
        <f t="shared" si="3"/>
        <v>-676257.40000000014</v>
      </c>
    </row>
    <row r="21" spans="1:9" ht="8.1" customHeight="1" x14ac:dyDescent="0.25">
      <c r="A21" s="8"/>
      <c r="B21" s="4"/>
      <c r="C21" s="12"/>
      <c r="D21" s="16"/>
      <c r="E21" s="16"/>
      <c r="F21" s="14"/>
      <c r="G21" s="16"/>
      <c r="H21" s="16"/>
      <c r="I21" s="14"/>
    </row>
    <row r="22" spans="1:9" ht="12" customHeight="1" x14ac:dyDescent="0.25">
      <c r="A22" s="1"/>
      <c r="B22" s="5" t="s">
        <v>25</v>
      </c>
      <c r="C22" s="2"/>
      <c r="D22" s="16">
        <f>SUM(D23:D29)</f>
        <v>58867110.900000006</v>
      </c>
      <c r="E22" s="16">
        <f t="shared" ref="E22:I22" si="4">SUM(E23:E29)</f>
        <v>0</v>
      </c>
      <c r="F22" s="16">
        <f t="shared" si="4"/>
        <v>58867110.900000006</v>
      </c>
      <c r="G22" s="16">
        <f t="shared" si="4"/>
        <v>16278649.200000001</v>
      </c>
      <c r="H22" s="16">
        <f t="shared" si="4"/>
        <v>15239789.800000001</v>
      </c>
      <c r="I22" s="16">
        <f t="shared" si="4"/>
        <v>42588461.70000001</v>
      </c>
    </row>
    <row r="23" spans="1:9" ht="12" customHeight="1" x14ac:dyDescent="0.25">
      <c r="A23" s="7"/>
      <c r="B23" s="3"/>
      <c r="C23" s="13" t="s">
        <v>26</v>
      </c>
      <c r="D23" s="15">
        <v>2929048.3</v>
      </c>
      <c r="E23" s="15">
        <v>0</v>
      </c>
      <c r="F23" s="14">
        <f>+D23+E23</f>
        <v>2929048.3</v>
      </c>
      <c r="G23" s="15">
        <v>647773.80000000005</v>
      </c>
      <c r="H23" s="15">
        <v>619254.19999999995</v>
      </c>
      <c r="I23" s="14">
        <f>+F23-G23</f>
        <v>2281274.5</v>
      </c>
    </row>
    <row r="24" spans="1:9" ht="12" customHeight="1" x14ac:dyDescent="0.25">
      <c r="A24" s="7"/>
      <c r="B24" s="3"/>
      <c r="C24" s="13" t="s">
        <v>27</v>
      </c>
      <c r="D24" s="15">
        <f>39537887.2-3170838.5</f>
        <v>36367048.700000003</v>
      </c>
      <c r="E24" s="15">
        <v>0</v>
      </c>
      <c r="F24" s="14">
        <f t="shared" ref="F24:F29" si="5">+D24+E24</f>
        <v>36367048.700000003</v>
      </c>
      <c r="G24" s="15">
        <f>9947937.9-4259639.2-1346080.4</f>
        <v>4342218.3000000007</v>
      </c>
      <c r="H24" s="15">
        <f>9537786.1+237421.6-4259639.2-1346080.4</f>
        <v>4169488.0999999992</v>
      </c>
      <c r="I24" s="14">
        <f t="shared" ref="I24:I29" si="6">+F24-G24</f>
        <v>32024830.400000002</v>
      </c>
    </row>
    <row r="25" spans="1:9" ht="12" customHeight="1" x14ac:dyDescent="0.25">
      <c r="A25" s="7"/>
      <c r="B25" s="3"/>
      <c r="C25" s="13" t="s">
        <v>28</v>
      </c>
      <c r="D25" s="15">
        <f>24747490.7+1957396.1+4000000-29755242.7</f>
        <v>949644.10000000149</v>
      </c>
      <c r="E25" s="15">
        <v>0</v>
      </c>
      <c r="F25" s="14">
        <f t="shared" si="5"/>
        <v>949644.10000000149</v>
      </c>
      <c r="G25" s="15">
        <f>6717573.5+1039761.5-5536412.9</f>
        <v>2220922.0999999996</v>
      </c>
      <c r="H25" s="15">
        <f>6717570+800000-5536412.9</f>
        <v>1981157.0999999996</v>
      </c>
      <c r="I25" s="14">
        <f t="shared" si="6"/>
        <v>-1271277.9999999981</v>
      </c>
    </row>
    <row r="26" spans="1:9" ht="12" customHeight="1" x14ac:dyDescent="0.25">
      <c r="A26" s="7"/>
      <c r="B26" s="3"/>
      <c r="C26" s="13" t="s">
        <v>29</v>
      </c>
      <c r="D26" s="15">
        <v>2202916.4</v>
      </c>
      <c r="E26" s="15">
        <v>0</v>
      </c>
      <c r="F26" s="14">
        <f t="shared" si="5"/>
        <v>2202916.4</v>
      </c>
      <c r="G26" s="15">
        <v>407466.6</v>
      </c>
      <c r="H26" s="15">
        <v>406727</v>
      </c>
      <c r="I26" s="14">
        <f t="shared" si="6"/>
        <v>1795449.7999999998</v>
      </c>
    </row>
    <row r="27" spans="1:9" ht="12" customHeight="1" x14ac:dyDescent="0.25">
      <c r="A27" s="7"/>
      <c r="B27" s="3"/>
      <c r="C27" s="13" t="s">
        <v>30</v>
      </c>
      <c r="D27" s="15">
        <f>52054549.2+1957396.2-4000000-40384621.3</f>
        <v>9627324.1000000089</v>
      </c>
      <c r="E27" s="15">
        <v>0</v>
      </c>
      <c r="F27" s="14">
        <f t="shared" si="5"/>
        <v>9627324.1000000089</v>
      </c>
      <c r="G27" s="15">
        <f>15472739.1-9877122.1</f>
        <v>5595617</v>
      </c>
      <c r="H27" s="15">
        <f>15410110.3-9877122.1</f>
        <v>5532988.2000000011</v>
      </c>
      <c r="I27" s="14">
        <f t="shared" si="6"/>
        <v>4031707.1000000089</v>
      </c>
    </row>
    <row r="28" spans="1:9" ht="12" customHeight="1" x14ac:dyDescent="0.25">
      <c r="A28" s="7"/>
      <c r="B28" s="3"/>
      <c r="C28" s="13" t="s">
        <v>31</v>
      </c>
      <c r="D28" s="15">
        <f>6791129.3</f>
        <v>6791129.2999999998</v>
      </c>
      <c r="E28" s="15">
        <v>0</v>
      </c>
      <c r="F28" s="14">
        <f t="shared" si="5"/>
        <v>6791129.2999999998</v>
      </c>
      <c r="G28" s="15">
        <f>3064651.4</f>
        <v>3064651.4</v>
      </c>
      <c r="H28" s="15">
        <f>2530175.2</f>
        <v>2530175.2000000002</v>
      </c>
      <c r="I28" s="14">
        <f t="shared" si="6"/>
        <v>3726477.9</v>
      </c>
    </row>
    <row r="29" spans="1:9" ht="12" customHeight="1" x14ac:dyDescent="0.25">
      <c r="A29" s="7"/>
      <c r="B29" s="3"/>
      <c r="C29" s="13" t="s">
        <v>32</v>
      </c>
      <c r="D29" s="15">
        <v>0</v>
      </c>
      <c r="E29" s="15">
        <v>0</v>
      </c>
      <c r="F29" s="14">
        <f t="shared" si="5"/>
        <v>0</v>
      </c>
      <c r="G29" s="15">
        <v>0</v>
      </c>
      <c r="H29" s="15">
        <v>0</v>
      </c>
      <c r="I29" s="14">
        <f t="shared" si="6"/>
        <v>0</v>
      </c>
    </row>
    <row r="30" spans="1:9" ht="8.1" customHeight="1" x14ac:dyDescent="0.25">
      <c r="A30" s="8"/>
      <c r="B30" s="4"/>
      <c r="C30" s="12"/>
      <c r="D30" s="16"/>
      <c r="E30" s="16"/>
      <c r="F30" s="14"/>
      <c r="G30" s="16"/>
      <c r="H30" s="16"/>
      <c r="I30" s="14"/>
    </row>
    <row r="31" spans="1:9" ht="12" customHeight="1" x14ac:dyDescent="0.25">
      <c r="A31" s="1"/>
      <c r="B31" s="5" t="s">
        <v>33</v>
      </c>
      <c r="C31" s="2"/>
      <c r="D31" s="16">
        <f>SUM(D32:D40)</f>
        <v>11960926.200000001</v>
      </c>
      <c r="E31" s="16">
        <f t="shared" ref="E31:I31" si="7">SUM(E32:E40)</f>
        <v>0</v>
      </c>
      <c r="F31" s="16">
        <f t="shared" si="7"/>
        <v>11960926.200000001</v>
      </c>
      <c r="G31" s="16">
        <f t="shared" si="7"/>
        <v>2577954.2999999993</v>
      </c>
      <c r="H31" s="16">
        <f t="shared" si="7"/>
        <v>1516311.1999999997</v>
      </c>
      <c r="I31" s="16">
        <f t="shared" si="7"/>
        <v>9382971.9000000004</v>
      </c>
    </row>
    <row r="32" spans="1:9" ht="12" customHeight="1" x14ac:dyDescent="0.25">
      <c r="A32" s="7"/>
      <c r="B32" s="3"/>
      <c r="C32" s="13" t="s">
        <v>34</v>
      </c>
      <c r="D32" s="15">
        <v>920382</v>
      </c>
      <c r="E32" s="15">
        <v>0</v>
      </c>
      <c r="F32" s="14">
        <f>+D32+E32</f>
        <v>920382</v>
      </c>
      <c r="G32" s="15">
        <v>229379.6</v>
      </c>
      <c r="H32" s="15">
        <v>229366.5</v>
      </c>
      <c r="I32" s="14">
        <f>+F32-G32</f>
        <v>691002.4</v>
      </c>
    </row>
    <row r="33" spans="1:9" ht="12" customHeight="1" x14ac:dyDescent="0.25">
      <c r="A33" s="7"/>
      <c r="B33" s="3"/>
      <c r="C33" s="13" t="s">
        <v>35</v>
      </c>
      <c r="D33" s="15">
        <v>1851163</v>
      </c>
      <c r="E33" s="15">
        <v>0</v>
      </c>
      <c r="F33" s="14">
        <f t="shared" ref="F33:F40" si="8">+D33+E33</f>
        <v>1851163</v>
      </c>
      <c r="G33" s="15">
        <v>1032800.4</v>
      </c>
      <c r="H33" s="15">
        <v>140539.6</v>
      </c>
      <c r="I33" s="14">
        <f t="shared" ref="I33:I40" si="9">+F33-G33</f>
        <v>818362.6</v>
      </c>
    </row>
    <row r="34" spans="1:9" ht="12" customHeight="1" x14ac:dyDescent="0.25">
      <c r="A34" s="7"/>
      <c r="B34" s="3"/>
      <c r="C34" s="13" t="s">
        <v>36</v>
      </c>
      <c r="D34" s="15">
        <v>194917.5</v>
      </c>
      <c r="E34" s="15">
        <v>0</v>
      </c>
      <c r="F34" s="14">
        <f t="shared" si="8"/>
        <v>194917.5</v>
      </c>
      <c r="G34" s="15">
        <v>4705.5</v>
      </c>
      <c r="H34" s="15">
        <v>4703.3999999999996</v>
      </c>
      <c r="I34" s="14">
        <f t="shared" si="9"/>
        <v>190212</v>
      </c>
    </row>
    <row r="35" spans="1:9" ht="12" customHeight="1" x14ac:dyDescent="0.25">
      <c r="A35" s="7"/>
      <c r="B35" s="3"/>
      <c r="C35" s="13" t="s">
        <v>37</v>
      </c>
      <c r="D35" s="15">
        <v>626705.6</v>
      </c>
      <c r="E35" s="15">
        <v>0</v>
      </c>
      <c r="F35" s="14">
        <f t="shared" si="8"/>
        <v>626705.6</v>
      </c>
      <c r="G35" s="15">
        <v>81316.399999999994</v>
      </c>
      <c r="H35" s="15">
        <v>40985.1</v>
      </c>
      <c r="I35" s="14">
        <f t="shared" si="9"/>
        <v>545389.19999999995</v>
      </c>
    </row>
    <row r="36" spans="1:9" ht="12" customHeight="1" x14ac:dyDescent="0.25">
      <c r="A36" s="7"/>
      <c r="B36" s="3"/>
      <c r="C36" s="13" t="s">
        <v>38</v>
      </c>
      <c r="D36" s="15">
        <v>7092821.2999999998</v>
      </c>
      <c r="E36" s="15">
        <v>0</v>
      </c>
      <c r="F36" s="14">
        <f t="shared" si="8"/>
        <v>7092821.2999999998</v>
      </c>
      <c r="G36" s="15">
        <v>1130251.2</v>
      </c>
      <c r="H36" s="15">
        <v>1009244.3</v>
      </c>
      <c r="I36" s="14">
        <f t="shared" si="9"/>
        <v>5962570.0999999996</v>
      </c>
    </row>
    <row r="37" spans="1:9" ht="12" customHeight="1" x14ac:dyDescent="0.25">
      <c r="A37" s="7"/>
      <c r="B37" s="3"/>
      <c r="C37" s="13" t="s">
        <v>39</v>
      </c>
      <c r="D37" s="15">
        <v>2196.6</v>
      </c>
      <c r="E37" s="15">
        <v>0</v>
      </c>
      <c r="F37" s="14">
        <f t="shared" si="8"/>
        <v>2196.6</v>
      </c>
      <c r="G37" s="15">
        <v>910.9</v>
      </c>
      <c r="H37" s="15">
        <v>910.9</v>
      </c>
      <c r="I37" s="14">
        <f t="shared" si="9"/>
        <v>1285.6999999999998</v>
      </c>
    </row>
    <row r="38" spans="1:9" ht="12" customHeight="1" x14ac:dyDescent="0.25">
      <c r="A38" s="7"/>
      <c r="B38" s="3"/>
      <c r="C38" s="13" t="s">
        <v>40</v>
      </c>
      <c r="D38" s="15">
        <v>266639.8</v>
      </c>
      <c r="E38" s="15">
        <v>0</v>
      </c>
      <c r="F38" s="14">
        <f t="shared" si="8"/>
        <v>266639.8</v>
      </c>
      <c r="G38" s="15">
        <v>34477.800000000003</v>
      </c>
      <c r="H38" s="15">
        <v>29459.8</v>
      </c>
      <c r="I38" s="14">
        <f t="shared" si="9"/>
        <v>232162</v>
      </c>
    </row>
    <row r="39" spans="1:9" ht="12" customHeight="1" x14ac:dyDescent="0.25">
      <c r="A39" s="7"/>
      <c r="B39" s="3"/>
      <c r="C39" s="13" t="s">
        <v>41</v>
      </c>
      <c r="D39" s="15">
        <v>965041.9</v>
      </c>
      <c r="E39" s="15">
        <v>0</v>
      </c>
      <c r="F39" s="14">
        <f t="shared" si="8"/>
        <v>965041.9</v>
      </c>
      <c r="G39" s="15">
        <v>58075.1</v>
      </c>
      <c r="H39" s="15">
        <v>55064.2</v>
      </c>
      <c r="I39" s="14">
        <f t="shared" si="9"/>
        <v>906966.8</v>
      </c>
    </row>
    <row r="40" spans="1:9" ht="12" customHeight="1" x14ac:dyDescent="0.25">
      <c r="A40" s="7"/>
      <c r="B40" s="3"/>
      <c r="C40" s="13" t="s">
        <v>42</v>
      </c>
      <c r="D40" s="15">
        <v>41058.5</v>
      </c>
      <c r="E40" s="15">
        <v>0</v>
      </c>
      <c r="F40" s="14">
        <f t="shared" si="8"/>
        <v>41058.5</v>
      </c>
      <c r="G40" s="15">
        <v>6037.4</v>
      </c>
      <c r="H40" s="15">
        <v>6037.4</v>
      </c>
      <c r="I40" s="14">
        <f t="shared" si="9"/>
        <v>35021.1</v>
      </c>
    </row>
    <row r="41" spans="1:9" ht="8.1" customHeight="1" x14ac:dyDescent="0.25">
      <c r="A41" s="8"/>
      <c r="B41" s="4"/>
      <c r="C41" s="12"/>
      <c r="D41" s="16"/>
      <c r="E41" s="16"/>
      <c r="F41" s="14"/>
      <c r="G41" s="16"/>
      <c r="H41" s="16"/>
      <c r="I41" s="14"/>
    </row>
    <row r="42" spans="1:9" ht="12" customHeight="1" x14ac:dyDescent="0.25">
      <c r="A42" s="1"/>
      <c r="B42" s="5" t="s">
        <v>43</v>
      </c>
      <c r="C42" s="2"/>
      <c r="D42" s="16">
        <f>SUM(D43:D46)</f>
        <v>26778832.399999999</v>
      </c>
      <c r="E42" s="16">
        <f t="shared" ref="E42:I42" si="10">SUM(E43:E46)</f>
        <v>0</v>
      </c>
      <c r="F42" s="16">
        <f t="shared" si="10"/>
        <v>26778832.399999999</v>
      </c>
      <c r="G42" s="16">
        <f t="shared" si="10"/>
        <v>8675534.5999999996</v>
      </c>
      <c r="H42" s="16">
        <f>SUM(H43:H46)</f>
        <v>8675534.5999999996</v>
      </c>
      <c r="I42" s="16">
        <f t="shared" si="10"/>
        <v>18103297.799999997</v>
      </c>
    </row>
    <row r="43" spans="1:9" ht="12" customHeight="1" x14ac:dyDescent="0.25">
      <c r="A43" s="7"/>
      <c r="B43" s="3"/>
      <c r="C43" s="13" t="s">
        <v>44</v>
      </c>
      <c r="D43" s="15">
        <f>3181550.4+3160526.9+969922.7-5445309.6</f>
        <v>1866690.4000000004</v>
      </c>
      <c r="E43" s="15">
        <v>0</v>
      </c>
      <c r="F43" s="14">
        <f>+D43+E43</f>
        <v>1866690.4000000004</v>
      </c>
      <c r="G43" s="15">
        <f>14446.2+3891.2+5091.5+122.4+969922.7-969922.7</f>
        <v>23551.300000000047</v>
      </c>
      <c r="H43" s="15">
        <f>14446.2+3891.2+5091.5+122.4+969922.7-969922.7</f>
        <v>23551.300000000047</v>
      </c>
      <c r="I43" s="14">
        <f>+F43-G43</f>
        <v>1843139.1000000003</v>
      </c>
    </row>
    <row r="44" spans="1:9" ht="18" customHeight="1" x14ac:dyDescent="0.25">
      <c r="A44" s="7"/>
      <c r="B44" s="3"/>
      <c r="C44" s="13" t="s">
        <v>45</v>
      </c>
      <c r="D44" s="15">
        <f>35942109.8-13490667.8</f>
        <v>22451441.999999996</v>
      </c>
      <c r="E44" s="15">
        <v>0</v>
      </c>
      <c r="F44" s="14">
        <f t="shared" ref="F44:F46" si="11">+D44+E44</f>
        <v>22451441.999999996</v>
      </c>
      <c r="G44" s="15">
        <f>9595827.4-2822644.5</f>
        <v>6773182.9000000004</v>
      </c>
      <c r="H44" s="15">
        <f>9595827.4-2822644.5</f>
        <v>6773182.9000000004</v>
      </c>
      <c r="I44" s="14">
        <f t="shared" ref="I44:I46" si="12">+F44-G44</f>
        <v>15678259.099999996</v>
      </c>
    </row>
    <row r="45" spans="1:9" ht="12" customHeight="1" x14ac:dyDescent="0.25">
      <c r="A45" s="7"/>
      <c r="B45" s="3"/>
      <c r="C45" s="13" t="s">
        <v>46</v>
      </c>
      <c r="D45" s="15">
        <v>0</v>
      </c>
      <c r="E45" s="15">
        <v>0</v>
      </c>
      <c r="F45" s="14">
        <f t="shared" si="11"/>
        <v>0</v>
      </c>
      <c r="G45" s="15">
        <v>0</v>
      </c>
      <c r="H45" s="15">
        <v>0</v>
      </c>
      <c r="I45" s="14">
        <f t="shared" si="12"/>
        <v>0</v>
      </c>
    </row>
    <row r="46" spans="1:9" ht="12" customHeight="1" x14ac:dyDescent="0.25">
      <c r="A46" s="7"/>
      <c r="B46" s="3"/>
      <c r="C46" s="13" t="s">
        <v>47</v>
      </c>
      <c r="D46" s="15">
        <v>2460700</v>
      </c>
      <c r="E46" s="15">
        <v>0</v>
      </c>
      <c r="F46" s="14">
        <f t="shared" si="11"/>
        <v>2460700</v>
      </c>
      <c r="G46" s="15">
        <v>1878800.4</v>
      </c>
      <c r="H46" s="15">
        <v>1878800.4</v>
      </c>
      <c r="I46" s="14">
        <f t="shared" si="12"/>
        <v>581899.60000000009</v>
      </c>
    </row>
    <row r="47" spans="1:9" ht="8.1" customHeight="1" x14ac:dyDescent="0.25">
      <c r="A47" s="8"/>
      <c r="B47" s="4"/>
      <c r="C47" s="12"/>
      <c r="D47" s="16"/>
      <c r="E47" s="16"/>
      <c r="F47" s="14"/>
      <c r="G47" s="16"/>
      <c r="H47" s="16"/>
      <c r="I47" s="14"/>
    </row>
    <row r="48" spans="1:9" ht="12" customHeight="1" x14ac:dyDescent="0.25">
      <c r="A48" s="27" t="s">
        <v>48</v>
      </c>
      <c r="B48" s="28"/>
      <c r="C48" s="29"/>
      <c r="D48" s="16">
        <f>+D49+D59+D68+D79</f>
        <v>97123725.699999988</v>
      </c>
      <c r="E48" s="16">
        <f t="shared" ref="E48:I48" si="13">+E49+E59+E68+E79</f>
        <v>0</v>
      </c>
      <c r="F48" s="16">
        <f t="shared" si="13"/>
        <v>97123725.699999988</v>
      </c>
      <c r="G48" s="16">
        <f>+G49+G59+G68+G79</f>
        <v>24811821.800000001</v>
      </c>
      <c r="H48" s="16">
        <f t="shared" si="13"/>
        <v>24811821.800000001</v>
      </c>
      <c r="I48" s="16">
        <f t="shared" si="13"/>
        <v>72311903.899999991</v>
      </c>
    </row>
    <row r="49" spans="1:9" ht="12" customHeight="1" x14ac:dyDescent="0.25">
      <c r="A49" s="1"/>
      <c r="B49" s="5" t="s">
        <v>16</v>
      </c>
      <c r="C49" s="2"/>
      <c r="D49" s="16">
        <f>SUM(D50:D57)</f>
        <v>4877045.8</v>
      </c>
      <c r="E49" s="16">
        <f t="shared" ref="E49:I49" si="14">SUM(E50:E57)</f>
        <v>0</v>
      </c>
      <c r="F49" s="16">
        <f t="shared" si="14"/>
        <v>4877045.8</v>
      </c>
      <c r="G49" s="16">
        <f t="shared" si="14"/>
        <v>4259639.2</v>
      </c>
      <c r="H49" s="16">
        <f t="shared" si="14"/>
        <v>4259639.2</v>
      </c>
      <c r="I49" s="16">
        <f t="shared" si="14"/>
        <v>617406.59999999963</v>
      </c>
    </row>
    <row r="50" spans="1:9" ht="12" customHeight="1" x14ac:dyDescent="0.25">
      <c r="A50" s="7"/>
      <c r="B50" s="3"/>
      <c r="C50" s="13" t="s">
        <v>17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9" ht="12" customHeight="1" x14ac:dyDescent="0.25">
      <c r="A51" s="7"/>
      <c r="B51" s="3"/>
      <c r="C51" s="13" t="s">
        <v>18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spans="1:9" ht="12" customHeight="1" x14ac:dyDescent="0.25">
      <c r="A52" s="7"/>
      <c r="B52" s="3"/>
      <c r="C52" s="13" t="s">
        <v>19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</row>
    <row r="53" spans="1:9" ht="12" customHeight="1" x14ac:dyDescent="0.25">
      <c r="A53" s="7"/>
      <c r="B53" s="3"/>
      <c r="C53" s="13" t="s">
        <v>20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spans="1:9" ht="12" customHeight="1" x14ac:dyDescent="0.25">
      <c r="A54" s="7"/>
      <c r="B54" s="3"/>
      <c r="C54" s="13" t="s">
        <v>21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5" spans="1:9" ht="12" customHeight="1" x14ac:dyDescent="0.25">
      <c r="A55" s="7"/>
      <c r="B55" s="3"/>
      <c r="C55" s="13" t="s">
        <v>22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1:9" ht="12" customHeight="1" x14ac:dyDescent="0.25">
      <c r="A56" s="7"/>
      <c r="B56" s="3"/>
      <c r="C56" s="13" t="s">
        <v>23</v>
      </c>
      <c r="D56" s="15">
        <v>4877045.8</v>
      </c>
      <c r="E56" s="15">
        <v>0</v>
      </c>
      <c r="F56" s="15">
        <f>+D56+E56</f>
        <v>4877045.8</v>
      </c>
      <c r="G56" s="15">
        <f>4877045.8-617406.6</f>
        <v>4259639.2</v>
      </c>
      <c r="H56" s="15">
        <f>+G56</f>
        <v>4259639.2</v>
      </c>
      <c r="I56" s="15">
        <f>+F56-G56</f>
        <v>617406.59999999963</v>
      </c>
    </row>
    <row r="57" spans="1:9" ht="12" customHeight="1" x14ac:dyDescent="0.25">
      <c r="A57" s="7"/>
      <c r="B57" s="3"/>
      <c r="C57" s="13" t="s">
        <v>24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1:9" ht="8.1" customHeight="1" x14ac:dyDescent="0.25">
      <c r="A58" s="8"/>
      <c r="B58" s="4"/>
      <c r="C58" s="12"/>
      <c r="D58" s="16"/>
      <c r="E58" s="16"/>
      <c r="F58" s="14"/>
      <c r="G58" s="16"/>
      <c r="H58" s="16"/>
      <c r="I58" s="14"/>
    </row>
    <row r="59" spans="1:9" ht="12" customHeight="1" x14ac:dyDescent="0.25">
      <c r="A59" s="1"/>
      <c r="B59" s="5" t="s">
        <v>25</v>
      </c>
      <c r="C59" s="2"/>
      <c r="D59" s="16">
        <f>SUM(D60:D66)</f>
        <v>73310702.5</v>
      </c>
      <c r="E59" s="16">
        <f t="shared" ref="E59:I59" si="15">SUM(E60:E66)</f>
        <v>0</v>
      </c>
      <c r="F59" s="16">
        <f t="shared" si="15"/>
        <v>73310702.5</v>
      </c>
      <c r="G59" s="16">
        <f t="shared" si="15"/>
        <v>16759615.4</v>
      </c>
      <c r="H59" s="16">
        <f t="shared" si="15"/>
        <v>16759615.4</v>
      </c>
      <c r="I59" s="16">
        <f t="shared" si="15"/>
        <v>56551087.099999994</v>
      </c>
    </row>
    <row r="60" spans="1:9" ht="12" customHeight="1" x14ac:dyDescent="0.25">
      <c r="A60" s="7"/>
      <c r="B60" s="3"/>
      <c r="C60" s="13" t="s">
        <v>26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</row>
    <row r="61" spans="1:9" ht="12" customHeight="1" x14ac:dyDescent="0.25">
      <c r="A61" s="7"/>
      <c r="B61" s="3"/>
      <c r="C61" s="13" t="s">
        <v>27</v>
      </c>
      <c r="D61" s="15">
        <v>1346080.4</v>
      </c>
      <c r="E61" s="15">
        <v>0</v>
      </c>
      <c r="F61" s="14">
        <f>+D61+E61</f>
        <v>1346080.4</v>
      </c>
      <c r="G61" s="15">
        <v>1346080.4</v>
      </c>
      <c r="H61" s="15">
        <f>+G61</f>
        <v>1346080.4</v>
      </c>
      <c r="I61" s="14">
        <f>+F61-G61</f>
        <v>0</v>
      </c>
    </row>
    <row r="62" spans="1:9" ht="12" customHeight="1" x14ac:dyDescent="0.25">
      <c r="A62" s="7"/>
      <c r="B62" s="3"/>
      <c r="C62" s="13" t="s">
        <v>28</v>
      </c>
      <c r="D62" s="15">
        <v>29755242.699999999</v>
      </c>
      <c r="E62" s="15">
        <v>0</v>
      </c>
      <c r="F62" s="14">
        <f>+D62+E62</f>
        <v>29755242.699999999</v>
      </c>
      <c r="G62" s="15">
        <v>5536412.9000000004</v>
      </c>
      <c r="H62" s="15">
        <f>+G62</f>
        <v>5536412.9000000004</v>
      </c>
      <c r="I62" s="14">
        <f>+F62-G62</f>
        <v>24218829.799999997</v>
      </c>
    </row>
    <row r="63" spans="1:9" ht="12" customHeight="1" x14ac:dyDescent="0.25">
      <c r="A63" s="7"/>
      <c r="B63" s="3"/>
      <c r="C63" s="13" t="s">
        <v>29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1:9" ht="12" customHeight="1" x14ac:dyDescent="0.25">
      <c r="A64" s="7"/>
      <c r="B64" s="3"/>
      <c r="C64" s="13" t="s">
        <v>30</v>
      </c>
      <c r="D64" s="15">
        <f>41489384.1+719995.3</f>
        <v>42209379.399999999</v>
      </c>
      <c r="E64" s="15">
        <v>0</v>
      </c>
      <c r="F64" s="14">
        <f>+D64+E64</f>
        <v>42209379.399999999</v>
      </c>
      <c r="G64" s="15">
        <v>9877122.0999999996</v>
      </c>
      <c r="H64" s="15">
        <f>+G64</f>
        <v>9877122.0999999996</v>
      </c>
      <c r="I64" s="14">
        <f>+F64-G64</f>
        <v>32332257.299999997</v>
      </c>
    </row>
    <row r="65" spans="1:9" ht="12" customHeight="1" x14ac:dyDescent="0.25">
      <c r="A65" s="7"/>
      <c r="B65" s="3"/>
      <c r="C65" s="13" t="s">
        <v>31</v>
      </c>
      <c r="D65" s="15">
        <v>0</v>
      </c>
      <c r="E65" s="15">
        <v>0</v>
      </c>
      <c r="F65" s="14">
        <f>+D65+E65</f>
        <v>0</v>
      </c>
      <c r="G65" s="15">
        <v>0</v>
      </c>
      <c r="H65" s="15">
        <v>0</v>
      </c>
      <c r="I65" s="14">
        <f>+F65-G65</f>
        <v>0</v>
      </c>
    </row>
    <row r="66" spans="1:9" ht="12" customHeight="1" x14ac:dyDescent="0.25">
      <c r="A66" s="7"/>
      <c r="B66" s="3"/>
      <c r="C66" s="13" t="s">
        <v>32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1:9" ht="8.1" customHeight="1" x14ac:dyDescent="0.25">
      <c r="A67" s="8"/>
      <c r="B67" s="4"/>
      <c r="C67" s="12"/>
      <c r="D67" s="16"/>
      <c r="E67" s="16"/>
      <c r="F67" s="14"/>
      <c r="G67" s="16"/>
      <c r="H67" s="16"/>
      <c r="I67" s="14"/>
    </row>
    <row r="68" spans="1:9" ht="12" customHeight="1" x14ac:dyDescent="0.25">
      <c r="A68" s="1"/>
      <c r="B68" s="5" t="s">
        <v>33</v>
      </c>
      <c r="C68" s="2"/>
      <c r="D68" s="16">
        <f>SUM(D69:D77)</f>
        <v>0</v>
      </c>
      <c r="E68" s="16">
        <f t="shared" ref="E68:I68" si="16">SUM(E69:E77)</f>
        <v>0</v>
      </c>
      <c r="F68" s="16">
        <f t="shared" si="16"/>
        <v>0</v>
      </c>
      <c r="G68" s="16">
        <f t="shared" si="16"/>
        <v>0</v>
      </c>
      <c r="H68" s="16">
        <f t="shared" si="16"/>
        <v>0</v>
      </c>
      <c r="I68" s="16">
        <f t="shared" si="16"/>
        <v>0</v>
      </c>
    </row>
    <row r="69" spans="1:9" ht="12" customHeight="1" x14ac:dyDescent="0.25">
      <c r="A69" s="7"/>
      <c r="B69" s="3"/>
      <c r="C69" s="13" t="s">
        <v>34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1:9" ht="12" customHeight="1" x14ac:dyDescent="0.25">
      <c r="A70" s="7"/>
      <c r="B70" s="3"/>
      <c r="C70" s="13" t="s">
        <v>35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1:9" ht="12" customHeight="1" x14ac:dyDescent="0.25">
      <c r="A71" s="7"/>
      <c r="B71" s="3"/>
      <c r="C71" s="13" t="s">
        <v>36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</row>
    <row r="72" spans="1:9" ht="12" customHeight="1" x14ac:dyDescent="0.25">
      <c r="A72" s="7"/>
      <c r="B72" s="3"/>
      <c r="C72" s="13" t="s">
        <v>37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1:9" ht="12" customHeight="1" x14ac:dyDescent="0.25">
      <c r="A73" s="7"/>
      <c r="B73" s="3"/>
      <c r="C73" s="13" t="s">
        <v>38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1:9" ht="12" customHeight="1" x14ac:dyDescent="0.25">
      <c r="A74" s="7"/>
      <c r="B74" s="3"/>
      <c r="C74" s="13" t="s">
        <v>39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1:9" ht="12" customHeight="1" x14ac:dyDescent="0.25">
      <c r="A75" s="7"/>
      <c r="B75" s="3"/>
      <c r="C75" s="13" t="s">
        <v>40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1:9" ht="12" customHeight="1" x14ac:dyDescent="0.25">
      <c r="A76" s="7"/>
      <c r="B76" s="3"/>
      <c r="C76" s="13" t="s">
        <v>41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</row>
    <row r="77" spans="1:9" ht="12" customHeight="1" x14ac:dyDescent="0.25">
      <c r="A77" s="7"/>
      <c r="B77" s="3"/>
      <c r="C77" s="13" t="s">
        <v>42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</row>
    <row r="78" spans="1:9" ht="8.1" customHeight="1" x14ac:dyDescent="0.25">
      <c r="A78" s="8"/>
      <c r="B78" s="4"/>
      <c r="C78" s="12"/>
      <c r="D78" s="16"/>
      <c r="E78" s="16"/>
      <c r="F78" s="14"/>
      <c r="G78" s="16"/>
      <c r="H78" s="16"/>
      <c r="I78" s="14"/>
    </row>
    <row r="79" spans="1:9" ht="14.1" customHeight="1" x14ac:dyDescent="0.25">
      <c r="A79" s="1"/>
      <c r="B79" s="5" t="s">
        <v>43</v>
      </c>
      <c r="C79" s="2"/>
      <c r="D79" s="16">
        <f>SUM(D80:D83)</f>
        <v>18935977.399999999</v>
      </c>
      <c r="E79" s="16">
        <f t="shared" ref="E79:I79" si="17">SUM(E80:E83)</f>
        <v>0</v>
      </c>
      <c r="F79" s="16">
        <f t="shared" si="17"/>
        <v>18935977.399999999</v>
      </c>
      <c r="G79" s="16">
        <f t="shared" si="17"/>
        <v>3792567.2</v>
      </c>
      <c r="H79" s="16">
        <f t="shared" si="17"/>
        <v>3792567.2</v>
      </c>
      <c r="I79" s="16">
        <f t="shared" si="17"/>
        <v>15143410.199999999</v>
      </c>
    </row>
    <row r="80" spans="1:9" ht="14.1" customHeight="1" x14ac:dyDescent="0.25">
      <c r="A80" s="7"/>
      <c r="B80" s="3"/>
      <c r="C80" s="13" t="s">
        <v>44</v>
      </c>
      <c r="D80" s="15">
        <v>5445309.5999999996</v>
      </c>
      <c r="E80" s="15">
        <v>0</v>
      </c>
      <c r="F80" s="15">
        <f>+D80+E80</f>
        <v>5445309.5999999996</v>
      </c>
      <c r="G80" s="15">
        <v>969922.7</v>
      </c>
      <c r="H80" s="15">
        <v>969922.7</v>
      </c>
      <c r="I80" s="15">
        <f>+F80-G80</f>
        <v>4475386.8999999994</v>
      </c>
    </row>
    <row r="81" spans="1:9" ht="14.1" customHeight="1" x14ac:dyDescent="0.25">
      <c r="A81" s="7"/>
      <c r="B81" s="3"/>
      <c r="C81" s="13" t="s">
        <v>45</v>
      </c>
      <c r="D81" s="15">
        <v>13490667.800000001</v>
      </c>
      <c r="E81" s="15">
        <v>0</v>
      </c>
      <c r="F81" s="15">
        <f>+D81+E81</f>
        <v>13490667.800000001</v>
      </c>
      <c r="G81" s="15">
        <v>2822644.5</v>
      </c>
      <c r="H81" s="15">
        <v>2822644.5</v>
      </c>
      <c r="I81" s="15">
        <f>+F81-G81</f>
        <v>10668023.300000001</v>
      </c>
    </row>
    <row r="82" spans="1:9" ht="14.1" customHeight="1" x14ac:dyDescent="0.25">
      <c r="A82" s="7"/>
      <c r="B82" s="3"/>
      <c r="C82" s="13" t="s">
        <v>46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1:9" ht="14.1" customHeight="1" x14ac:dyDescent="0.25">
      <c r="A83" s="7"/>
      <c r="B83" s="3"/>
      <c r="C83" s="13" t="s">
        <v>47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</row>
    <row r="84" spans="1:9" ht="8.1" customHeight="1" x14ac:dyDescent="0.25">
      <c r="A84" s="8"/>
      <c r="B84" s="4"/>
      <c r="C84" s="12"/>
      <c r="D84" s="16"/>
      <c r="E84" s="16"/>
      <c r="F84" s="14"/>
      <c r="G84" s="16"/>
      <c r="H84" s="16"/>
      <c r="I84" s="14"/>
    </row>
    <row r="85" spans="1:9" x14ac:dyDescent="0.25">
      <c r="A85" s="27" t="s">
        <v>49</v>
      </c>
      <c r="B85" s="28"/>
      <c r="C85" s="29"/>
      <c r="D85" s="16">
        <f>+D11+D48</f>
        <v>227573261</v>
      </c>
      <c r="E85" s="16">
        <f t="shared" ref="E85:I85" si="18">+E11+E48</f>
        <v>0</v>
      </c>
      <c r="F85" s="16">
        <f t="shared" si="18"/>
        <v>227573261</v>
      </c>
      <c r="G85" s="16">
        <f>+G11+G48</f>
        <v>64568557</v>
      </c>
      <c r="H85" s="16">
        <f t="shared" si="18"/>
        <v>62149413.799999997</v>
      </c>
      <c r="I85" s="16">
        <f t="shared" si="18"/>
        <v>163004704</v>
      </c>
    </row>
    <row r="86" spans="1:9" ht="8.1" customHeight="1" x14ac:dyDescent="0.25">
      <c r="A86" s="9"/>
      <c r="B86" s="10"/>
      <c r="C86" s="11"/>
      <c r="D86" s="17"/>
      <c r="E86" s="17"/>
      <c r="F86" s="17"/>
      <c r="G86" s="17"/>
      <c r="H86" s="17"/>
      <c r="I86" s="18"/>
    </row>
    <row r="89" spans="1:9" x14ac:dyDescent="0.25">
      <c r="D89" s="24"/>
      <c r="E89" s="22"/>
      <c r="F89" s="24"/>
      <c r="G89" s="23"/>
      <c r="H89" s="23"/>
      <c r="I89" s="23"/>
    </row>
    <row r="90" spans="1:9" x14ac:dyDescent="0.25">
      <c r="H90" s="20"/>
    </row>
    <row r="91" spans="1:9" x14ac:dyDescent="0.25">
      <c r="D91" s="20"/>
      <c r="F91" s="20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VERO</cp:lastModifiedBy>
  <cp:revision/>
  <dcterms:created xsi:type="dcterms:W3CDTF">2017-05-09T18:58:00Z</dcterms:created>
  <dcterms:modified xsi:type="dcterms:W3CDTF">2017-05-12T02:13:49Z</dcterms:modified>
</cp:coreProperties>
</file>