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5600" windowHeight="9240"/>
  </bookViews>
  <sheets>
    <sheet name="Hoja1" sheetId="1" r:id="rId1"/>
    <sheet name="Hoja2" sheetId="2" state="hidden" r:id="rId2"/>
    <sheet name="Hoja3" sheetId="3" state="hidden" r:id="rId3"/>
  </sheets>
  <calcPr calcId="145621"/>
</workbook>
</file>

<file path=xl/calcChain.xml><?xml version="1.0" encoding="utf-8"?>
<calcChain xmlns="http://schemas.openxmlformats.org/spreadsheetml/2006/main">
  <c r="E96" i="1" l="1"/>
  <c r="E95" i="1"/>
  <c r="E94" i="1"/>
  <c r="E93" i="1"/>
  <c r="E92" i="1"/>
  <c r="E91" i="1"/>
  <c r="E90" i="1"/>
  <c r="E84" i="1"/>
  <c r="E83" i="1"/>
  <c r="E82" i="1"/>
  <c r="E81" i="1"/>
  <c r="E80" i="1"/>
  <c r="E79" i="1"/>
  <c r="E78" i="1"/>
  <c r="E76" i="1"/>
  <c r="E75" i="1"/>
  <c r="E74" i="1"/>
  <c r="E72" i="1"/>
  <c r="E71" i="1"/>
  <c r="E70" i="1"/>
  <c r="E69" i="1"/>
  <c r="E68" i="1"/>
  <c r="E67" i="1"/>
  <c r="E66" i="1"/>
  <c r="E65" i="1"/>
  <c r="E63" i="1"/>
  <c r="E62" i="1"/>
  <c r="E61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G82" i="1"/>
  <c r="F82" i="1"/>
  <c r="C82" i="1"/>
  <c r="G79" i="1"/>
  <c r="F79" i="1"/>
  <c r="C79" i="1"/>
  <c r="G78" i="1"/>
  <c r="F78" i="1"/>
  <c r="C78" i="1"/>
  <c r="G75" i="1"/>
  <c r="F75" i="1"/>
  <c r="C75" i="1"/>
  <c r="G63" i="1"/>
  <c r="F63" i="1"/>
  <c r="C63" i="1"/>
  <c r="G62" i="1"/>
  <c r="F62" i="1"/>
  <c r="C62" i="1"/>
  <c r="G61" i="1"/>
  <c r="F61" i="1"/>
  <c r="C61" i="1"/>
  <c r="H46" i="1"/>
  <c r="G46" i="1"/>
  <c r="F46" i="1"/>
  <c r="C46" i="1"/>
  <c r="G41" i="1"/>
  <c r="F41" i="1"/>
  <c r="C41" i="1"/>
  <c r="G12" i="1"/>
  <c r="F12" i="1"/>
  <c r="C12" i="1"/>
  <c r="E161" i="1" l="1"/>
  <c r="E160" i="1"/>
  <c r="E159" i="1"/>
  <c r="H159" i="1" s="1"/>
  <c r="E158" i="1"/>
  <c r="E157" i="1"/>
  <c r="E156" i="1"/>
  <c r="E155" i="1"/>
  <c r="H155" i="1" s="1"/>
  <c r="E153" i="1"/>
  <c r="E152" i="1"/>
  <c r="E151" i="1"/>
  <c r="H151" i="1" s="1"/>
  <c r="E140" i="1"/>
  <c r="E139" i="1"/>
  <c r="E138" i="1"/>
  <c r="H138" i="1" s="1"/>
  <c r="E136" i="1"/>
  <c r="E135" i="1"/>
  <c r="E134" i="1"/>
  <c r="H134" i="1" s="1"/>
  <c r="E133" i="1"/>
  <c r="E132" i="1"/>
  <c r="E131" i="1"/>
  <c r="E130" i="1"/>
  <c r="H130" i="1" s="1"/>
  <c r="E129" i="1"/>
  <c r="E128" i="1"/>
  <c r="E126" i="1"/>
  <c r="E125" i="1"/>
  <c r="E124" i="1"/>
  <c r="H124" i="1" s="1"/>
  <c r="E123" i="1"/>
  <c r="E122" i="1"/>
  <c r="E121" i="1"/>
  <c r="E120" i="1"/>
  <c r="H120" i="1" s="1"/>
  <c r="E119" i="1"/>
  <c r="E118" i="1"/>
  <c r="E116" i="1"/>
  <c r="E115" i="1"/>
  <c r="E114" i="1"/>
  <c r="H114" i="1" s="1"/>
  <c r="E113" i="1"/>
  <c r="E112" i="1"/>
  <c r="E111" i="1"/>
  <c r="E110" i="1"/>
  <c r="H110" i="1" s="1"/>
  <c r="E109" i="1"/>
  <c r="E108" i="1"/>
  <c r="E106" i="1"/>
  <c r="E105" i="1"/>
  <c r="E104" i="1"/>
  <c r="H104" i="1" s="1"/>
  <c r="E103" i="1"/>
  <c r="E102" i="1"/>
  <c r="E101" i="1"/>
  <c r="E100" i="1"/>
  <c r="H100" i="1" s="1"/>
  <c r="E99" i="1"/>
  <c r="E98" i="1"/>
  <c r="H161" i="1"/>
  <c r="H160" i="1"/>
  <c r="H158" i="1"/>
  <c r="H157" i="1"/>
  <c r="H156" i="1"/>
  <c r="H153" i="1"/>
  <c r="H152" i="1"/>
  <c r="H149" i="1"/>
  <c r="H148" i="1"/>
  <c r="H147" i="1"/>
  <c r="H146" i="1"/>
  <c r="H145" i="1"/>
  <c r="H144" i="1"/>
  <c r="H143" i="1"/>
  <c r="H142" i="1"/>
  <c r="H140" i="1"/>
  <c r="H139" i="1"/>
  <c r="H136" i="1"/>
  <c r="H135" i="1"/>
  <c r="H133" i="1"/>
  <c r="H132" i="1"/>
  <c r="H131" i="1"/>
  <c r="H129" i="1"/>
  <c r="H128" i="1"/>
  <c r="H126" i="1"/>
  <c r="H125" i="1"/>
  <c r="H123" i="1"/>
  <c r="H122" i="1"/>
  <c r="H121" i="1"/>
  <c r="H119" i="1"/>
  <c r="H118" i="1"/>
  <c r="H116" i="1"/>
  <c r="H115" i="1"/>
  <c r="H113" i="1"/>
  <c r="H112" i="1"/>
  <c r="H111" i="1"/>
  <c r="H109" i="1"/>
  <c r="H108" i="1"/>
  <c r="H106" i="1"/>
  <c r="H105" i="1"/>
  <c r="H103" i="1"/>
  <c r="H102" i="1"/>
  <c r="H101" i="1"/>
  <c r="H99" i="1"/>
  <c r="H98" i="1"/>
  <c r="H96" i="1"/>
  <c r="H95" i="1"/>
  <c r="H94" i="1"/>
  <c r="H93" i="1"/>
  <c r="H92" i="1"/>
  <c r="H91" i="1"/>
  <c r="H90" i="1"/>
  <c r="C90" i="1"/>
  <c r="C138" i="1"/>
  <c r="C152" i="1"/>
  <c r="H84" i="1" l="1"/>
  <c r="H83" i="1"/>
  <c r="H82" i="1"/>
  <c r="H81" i="1"/>
  <c r="H80" i="1"/>
  <c r="H79" i="1"/>
  <c r="H78" i="1"/>
  <c r="H76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59" i="1"/>
  <c r="H58" i="1"/>
  <c r="H57" i="1"/>
  <c r="H56" i="1"/>
  <c r="H55" i="1"/>
  <c r="H54" i="1"/>
  <c r="H53" i="1"/>
  <c r="H52" i="1"/>
  <c r="H51" i="1"/>
  <c r="H49" i="1"/>
  <c r="H48" i="1"/>
  <c r="H47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C154" i="1" l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C5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77" i="1"/>
  <c r="F10" i="1" s="1"/>
  <c r="D77" i="1"/>
  <c r="D10" i="1" s="1"/>
  <c r="C77" i="1"/>
  <c r="C10" i="1" s="1"/>
  <c r="H77" i="1" l="1"/>
  <c r="H10" i="1" s="1"/>
  <c r="E77" i="1"/>
  <c r="E10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H88" i="1" l="1"/>
  <c r="H163" i="1" s="1"/>
  <c r="E163" i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<sst xmlns="http://schemas.openxmlformats.org/spreadsheetml/2006/main" count="165" uniqueCount="92">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</sst>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>
      <selection activeCell="A11" sqref="A11:B11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11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11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11" x14ac:dyDescent="0.25">
      <c r="A5" s="39" t="s">
        <v>4</v>
      </c>
      <c r="B5" s="40"/>
      <c r="C5" s="40"/>
      <c r="D5" s="40"/>
      <c r="E5" s="40"/>
      <c r="F5" s="40"/>
      <c r="G5" s="40"/>
      <c r="H5" s="41"/>
    </row>
    <row r="6" spans="1:11" x14ac:dyDescent="0.25">
      <c r="A6" s="39" t="s">
        <v>91</v>
      </c>
      <c r="B6" s="40"/>
      <c r="C6" s="40"/>
      <c r="D6" s="40"/>
      <c r="E6" s="40"/>
      <c r="F6" s="40"/>
      <c r="G6" s="40"/>
      <c r="H6" s="41"/>
    </row>
    <row r="7" spans="1:11" x14ac:dyDescent="0.25">
      <c r="A7" s="42" t="s">
        <v>5</v>
      </c>
      <c r="B7" s="43"/>
      <c r="C7" s="43"/>
      <c r="D7" s="43"/>
      <c r="E7" s="43"/>
      <c r="F7" s="43"/>
      <c r="G7" s="43"/>
      <c r="H7" s="44"/>
    </row>
    <row r="8" spans="1:11" x14ac:dyDescent="0.25">
      <c r="A8" s="45" t="s">
        <v>6</v>
      </c>
      <c r="B8" s="45"/>
      <c r="C8" s="45" t="s">
        <v>7</v>
      </c>
      <c r="D8" s="45"/>
      <c r="E8" s="45"/>
      <c r="F8" s="45"/>
      <c r="G8" s="45"/>
      <c r="H8" s="45" t="s">
        <v>8</v>
      </c>
    </row>
    <row r="9" spans="1:11" ht="18" x14ac:dyDescent="0.25">
      <c r="A9" s="45"/>
      <c r="B9" s="45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5"/>
    </row>
    <row r="10" spans="1:11" x14ac:dyDescent="0.25">
      <c r="A10" s="46" t="s">
        <v>14</v>
      </c>
      <c r="B10" s="47"/>
      <c r="C10" s="13">
        <f>+C11+C20+C30+C40+C50+C60+C64+C73+C77</f>
        <v>152067929.44399998</v>
      </c>
      <c r="D10" s="13">
        <f t="shared" ref="D10:G10" si="0">+D11+D20+D30+D40+D50+D60+D64+D73+D77</f>
        <v>0</v>
      </c>
      <c r="E10" s="13">
        <f t="shared" si="0"/>
        <v>152067929.44399998</v>
      </c>
      <c r="F10" s="13">
        <f>+F11+F20+F30+F40+F50+F60+F64+F73+F77</f>
        <v>44091898.303280003</v>
      </c>
      <c r="G10" s="13">
        <f t="shared" si="0"/>
        <v>41985163.097200006</v>
      </c>
      <c r="H10" s="13">
        <f>+H11+H20+H30+H40+H50+H60+H64+H73+H77</f>
        <v>107976031.14071999</v>
      </c>
      <c r="J10" s="14"/>
      <c r="K10" s="14"/>
    </row>
    <row r="11" spans="1:11" x14ac:dyDescent="0.25">
      <c r="A11" s="32" t="s">
        <v>15</v>
      </c>
      <c r="B11" s="33"/>
      <c r="C11" s="10">
        <f>SUM(C12:C19)</f>
        <v>48836723.545000002</v>
      </c>
      <c r="D11" s="10">
        <f t="shared" ref="D11:H11" si="1">SUM(D12:D19)</f>
        <v>0</v>
      </c>
      <c r="E11" s="10">
        <f t="shared" si="1"/>
        <v>48836723.545000002</v>
      </c>
      <c r="F11" s="10">
        <f t="shared" si="1"/>
        <v>11614774.519809999</v>
      </c>
      <c r="G11" s="10">
        <f t="shared" si="1"/>
        <v>11614745.519809999</v>
      </c>
      <c r="H11" s="10">
        <f t="shared" si="1"/>
        <v>37221949.025189996</v>
      </c>
      <c r="I11" s="14"/>
      <c r="J11" s="14"/>
    </row>
    <row r="12" spans="1:11" x14ac:dyDescent="0.25">
      <c r="A12" s="15"/>
      <c r="B12" s="16" t="s">
        <v>16</v>
      </c>
      <c r="C12" s="8">
        <f>23837796.212-C90</f>
        <v>18808474.912</v>
      </c>
      <c r="D12" s="10">
        <v>0</v>
      </c>
      <c r="E12" s="10">
        <f>+C12+D12</f>
        <v>18808474.912</v>
      </c>
      <c r="F12" s="10">
        <f>5417116.77626-F90</f>
        <v>3997250.6762599996</v>
      </c>
      <c r="G12" s="10">
        <f>5417116.77626-G90</f>
        <v>3997250.6762599996</v>
      </c>
      <c r="H12" s="10">
        <f>+E12-F12</f>
        <v>14811224.23574</v>
      </c>
    </row>
    <row r="13" spans="1:11" x14ac:dyDescent="0.25">
      <c r="A13" s="15"/>
      <c r="B13" s="16" t="s">
        <v>17</v>
      </c>
      <c r="C13" s="8">
        <v>381275.75900000002</v>
      </c>
      <c r="D13" s="10">
        <v>0</v>
      </c>
      <c r="E13" s="10">
        <f t="shared" ref="E13:E19" si="2">+C13+D13</f>
        <v>381275.75900000002</v>
      </c>
      <c r="F13" s="10">
        <v>12792.237200000001</v>
      </c>
      <c r="G13" s="10">
        <v>12792.237200000001</v>
      </c>
      <c r="H13" s="10">
        <f t="shared" ref="H13:H19" si="3">+E13-F13</f>
        <v>368483.52180000005</v>
      </c>
      <c r="J13" s="14"/>
    </row>
    <row r="14" spans="1:11" x14ac:dyDescent="0.25">
      <c r="A14" s="15"/>
      <c r="B14" s="16" t="s">
        <v>18</v>
      </c>
      <c r="C14" s="8">
        <v>16609194.776000001</v>
      </c>
      <c r="D14" s="10">
        <v>0</v>
      </c>
      <c r="E14" s="10">
        <f t="shared" si="2"/>
        <v>16609194.776000001</v>
      </c>
      <c r="F14" s="10">
        <v>4893422.404120001</v>
      </c>
      <c r="G14" s="10">
        <v>4893422.404120001</v>
      </c>
      <c r="H14" s="10">
        <f t="shared" si="3"/>
        <v>11715772.371879999</v>
      </c>
    </row>
    <row r="15" spans="1:11" x14ac:dyDescent="0.25">
      <c r="A15" s="15"/>
      <c r="B15" s="16" t="s">
        <v>19</v>
      </c>
      <c r="C15" s="8">
        <v>5140251.8600000003</v>
      </c>
      <c r="D15" s="10">
        <v>0</v>
      </c>
      <c r="E15" s="10">
        <f t="shared" si="2"/>
        <v>5140251.8600000003</v>
      </c>
      <c r="F15" s="10">
        <v>1668513.89646</v>
      </c>
      <c r="G15" s="10">
        <v>1668513.89646</v>
      </c>
      <c r="H15" s="10">
        <f t="shared" si="3"/>
        <v>3471737.9635400004</v>
      </c>
    </row>
    <row r="16" spans="1:11" x14ac:dyDescent="0.25">
      <c r="A16" s="15"/>
      <c r="B16" s="16" t="s">
        <v>20</v>
      </c>
      <c r="C16" s="8">
        <v>7635155.1710000001</v>
      </c>
      <c r="D16" s="10">
        <v>0</v>
      </c>
      <c r="E16" s="10">
        <f t="shared" si="2"/>
        <v>7635155.1710000001</v>
      </c>
      <c r="F16" s="10">
        <v>983550.42219000007</v>
      </c>
      <c r="G16" s="10">
        <v>983521.42219000007</v>
      </c>
      <c r="H16" s="10">
        <f t="shared" si="3"/>
        <v>6651604.7488099998</v>
      </c>
    </row>
    <row r="17" spans="1:10" x14ac:dyDescent="0.25">
      <c r="A17" s="15"/>
      <c r="B17" s="16" t="s">
        <v>21</v>
      </c>
      <c r="C17" s="8">
        <v>23233.067999999999</v>
      </c>
      <c r="D17" s="10">
        <v>0</v>
      </c>
      <c r="E17" s="10">
        <f t="shared" si="2"/>
        <v>23233.067999999999</v>
      </c>
      <c r="F17" s="10">
        <v>0</v>
      </c>
      <c r="G17" s="10">
        <v>0</v>
      </c>
      <c r="H17" s="10">
        <f t="shared" si="3"/>
        <v>23233.067999999999</v>
      </c>
    </row>
    <row r="18" spans="1:10" x14ac:dyDescent="0.25">
      <c r="A18" s="15"/>
      <c r="B18" s="16" t="s">
        <v>22</v>
      </c>
      <c r="C18" s="10">
        <v>239137.99900000001</v>
      </c>
      <c r="D18" s="10">
        <v>0</v>
      </c>
      <c r="E18" s="10">
        <f t="shared" si="2"/>
        <v>239137.99900000001</v>
      </c>
      <c r="F18" s="10">
        <v>59244.883580000016</v>
      </c>
      <c r="G18" s="10">
        <v>59244.883580000016</v>
      </c>
      <c r="H18" s="10">
        <f t="shared" si="3"/>
        <v>179893.11541999999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25">
      <c r="A20" s="32" t="s">
        <v>24</v>
      </c>
      <c r="B20" s="33"/>
      <c r="C20" s="10">
        <f>SUM(C21:C29)</f>
        <v>2010410.8030000001</v>
      </c>
      <c r="D20" s="10">
        <f t="shared" ref="D20" si="4">SUM(D21:D29)</f>
        <v>0</v>
      </c>
      <c r="E20" s="10">
        <f t="shared" ref="E20:E29" si="5">+C20+D20</f>
        <v>2010410.8030000001</v>
      </c>
      <c r="F20" s="10">
        <f>SUM(F21:F29)</f>
        <v>107158.28095000001</v>
      </c>
      <c r="G20" s="10">
        <f>SUM(G21:G29)</f>
        <v>104826.43546000001</v>
      </c>
      <c r="H20" s="10">
        <f>SUM(H21:H29)</f>
        <v>1903252.5220499996</v>
      </c>
    </row>
    <row r="21" spans="1:10" x14ac:dyDescent="0.25">
      <c r="A21" s="15"/>
      <c r="B21" s="16" t="s">
        <v>25</v>
      </c>
      <c r="C21" s="10">
        <v>296392.598</v>
      </c>
      <c r="D21" s="10">
        <v>0</v>
      </c>
      <c r="E21" s="10">
        <f t="shared" si="5"/>
        <v>296392.598</v>
      </c>
      <c r="F21" s="10">
        <v>9694.7660899999992</v>
      </c>
      <c r="G21" s="10">
        <v>9330.7194599999984</v>
      </c>
      <c r="H21" s="10">
        <f t="shared" ref="H21:H29" si="6">+E21-F21</f>
        <v>286697.83191000001</v>
      </c>
    </row>
    <row r="22" spans="1:10" x14ac:dyDescent="0.25">
      <c r="A22" s="15"/>
      <c r="B22" s="16" t="s">
        <v>26</v>
      </c>
      <c r="C22" s="10">
        <v>968739.80500000005</v>
      </c>
      <c r="D22" s="10">
        <v>0</v>
      </c>
      <c r="E22" s="10">
        <f t="shared" si="5"/>
        <v>968739.80500000005</v>
      </c>
      <c r="F22" s="10">
        <v>20916.623890000003</v>
      </c>
      <c r="G22" s="10">
        <v>20799.221090000003</v>
      </c>
      <c r="H22" s="10">
        <f t="shared" si="6"/>
        <v>947823.18111</v>
      </c>
    </row>
    <row r="23" spans="1:10" x14ac:dyDescent="0.25">
      <c r="A23" s="15"/>
      <c r="B23" s="16" t="s">
        <v>27</v>
      </c>
      <c r="C23" s="10">
        <v>756.26499999999999</v>
      </c>
      <c r="D23" s="10">
        <v>0</v>
      </c>
      <c r="E23" s="10">
        <f t="shared" si="5"/>
        <v>756.26499999999999</v>
      </c>
      <c r="F23" s="10">
        <v>3.4960400000000003</v>
      </c>
      <c r="G23" s="10">
        <v>3.4960400000000003</v>
      </c>
      <c r="H23" s="10">
        <f t="shared" si="6"/>
        <v>752.76895999999999</v>
      </c>
    </row>
    <row r="24" spans="1:10" x14ac:dyDescent="0.25">
      <c r="A24" s="15"/>
      <c r="B24" s="16" t="s">
        <v>28</v>
      </c>
      <c r="C24" s="10">
        <v>51222.245000000003</v>
      </c>
      <c r="D24" s="10">
        <v>0</v>
      </c>
      <c r="E24" s="10">
        <f t="shared" si="5"/>
        <v>51222.245000000003</v>
      </c>
      <c r="F24" s="10">
        <v>3062.4312200000008</v>
      </c>
      <c r="G24" s="10">
        <v>2941.2038700000007</v>
      </c>
      <c r="H24" s="10">
        <f t="shared" si="6"/>
        <v>48159.813780000004</v>
      </c>
    </row>
    <row r="25" spans="1:10" x14ac:dyDescent="0.25">
      <c r="A25" s="15"/>
      <c r="B25" s="16" t="s">
        <v>29</v>
      </c>
      <c r="C25" s="10">
        <v>17713.239000000001</v>
      </c>
      <c r="D25" s="10">
        <v>0</v>
      </c>
      <c r="E25" s="10">
        <f t="shared" si="5"/>
        <v>17713.239000000001</v>
      </c>
      <c r="F25" s="10">
        <v>336.45928000000009</v>
      </c>
      <c r="G25" s="10">
        <v>330.18308000000007</v>
      </c>
      <c r="H25" s="10">
        <f t="shared" si="6"/>
        <v>17376.779720000002</v>
      </c>
    </row>
    <row r="26" spans="1:10" x14ac:dyDescent="0.25">
      <c r="A26" s="15"/>
      <c r="B26" s="16" t="s">
        <v>30</v>
      </c>
      <c r="C26" s="10">
        <v>492998.51</v>
      </c>
      <c r="D26" s="10">
        <v>0</v>
      </c>
      <c r="E26" s="10">
        <f t="shared" si="5"/>
        <v>492998.51</v>
      </c>
      <c r="F26" s="10">
        <v>70959.372350000005</v>
      </c>
      <c r="G26" s="10">
        <v>69371.129119999998</v>
      </c>
      <c r="H26" s="10">
        <f t="shared" si="6"/>
        <v>422039.13764999999</v>
      </c>
    </row>
    <row r="27" spans="1:10" x14ac:dyDescent="0.25">
      <c r="A27" s="15"/>
      <c r="B27" s="16" t="s">
        <v>31</v>
      </c>
      <c r="C27" s="10">
        <v>139397.66800000001</v>
      </c>
      <c r="D27" s="10">
        <v>0</v>
      </c>
      <c r="E27" s="10">
        <f t="shared" si="5"/>
        <v>139397.66800000001</v>
      </c>
      <c r="F27" s="10">
        <v>352.34781000000004</v>
      </c>
      <c r="G27" s="10">
        <v>351.48081000000008</v>
      </c>
      <c r="H27" s="10">
        <f t="shared" si="6"/>
        <v>139045.32019</v>
      </c>
    </row>
    <row r="28" spans="1:10" x14ac:dyDescent="0.25">
      <c r="A28" s="15"/>
      <c r="B28" s="16" t="s">
        <v>32</v>
      </c>
      <c r="C28" s="10">
        <v>2330.1970000000001</v>
      </c>
      <c r="D28" s="10">
        <v>0</v>
      </c>
      <c r="E28" s="10">
        <f t="shared" si="5"/>
        <v>2330.1970000000001</v>
      </c>
      <c r="F28" s="10">
        <v>0</v>
      </c>
      <c r="G28" s="10">
        <v>0</v>
      </c>
      <c r="H28" s="10">
        <f t="shared" si="6"/>
        <v>2330.1970000000001</v>
      </c>
    </row>
    <row r="29" spans="1:10" x14ac:dyDescent="0.25">
      <c r="A29" s="15"/>
      <c r="B29" s="16" t="s">
        <v>33</v>
      </c>
      <c r="C29" s="10">
        <v>40860.275999999998</v>
      </c>
      <c r="D29" s="10">
        <v>0</v>
      </c>
      <c r="E29" s="10">
        <f t="shared" si="5"/>
        <v>40860.275999999998</v>
      </c>
      <c r="F29" s="10">
        <v>1832.7842700000003</v>
      </c>
      <c r="G29" s="10">
        <v>1699.0019900000002</v>
      </c>
      <c r="H29" s="10">
        <f t="shared" si="6"/>
        <v>39027.491729999994</v>
      </c>
    </row>
    <row r="30" spans="1:10" x14ac:dyDescent="0.25">
      <c r="A30" s="32" t="s">
        <v>34</v>
      </c>
      <c r="B30" s="33"/>
      <c r="C30" s="10">
        <f t="shared" ref="C30:H30" si="7">SUM(C31:C39)</f>
        <v>7238499.5089999996</v>
      </c>
      <c r="D30" s="10">
        <f t="shared" si="7"/>
        <v>0</v>
      </c>
      <c r="E30" s="10">
        <f t="shared" si="7"/>
        <v>7238499.5089999996</v>
      </c>
      <c r="F30" s="10">
        <f t="shared" si="7"/>
        <v>2390108.8046400002</v>
      </c>
      <c r="G30" s="10">
        <f t="shared" si="7"/>
        <v>2324921.1441900004</v>
      </c>
      <c r="H30" s="10">
        <f t="shared" si="7"/>
        <v>4848390.7043599999</v>
      </c>
      <c r="J30" s="14"/>
    </row>
    <row r="31" spans="1:10" x14ac:dyDescent="0.25">
      <c r="A31" s="15"/>
      <c r="B31" s="16" t="s">
        <v>35</v>
      </c>
      <c r="C31" s="10">
        <v>660637.35800000001</v>
      </c>
      <c r="D31" s="10">
        <v>0</v>
      </c>
      <c r="E31" s="10">
        <f t="shared" ref="E31:E39" si="8">+C31+D31</f>
        <v>660637.35800000001</v>
      </c>
      <c r="F31" s="10">
        <v>49393.362679999998</v>
      </c>
      <c r="G31" s="10">
        <v>46549.121370000001</v>
      </c>
      <c r="H31" s="10">
        <f t="shared" ref="H31:H39" si="9">+E31-F31</f>
        <v>611243.99531999999</v>
      </c>
    </row>
    <row r="32" spans="1:10" x14ac:dyDescent="0.25">
      <c r="A32" s="15"/>
      <c r="B32" s="16" t="s">
        <v>36</v>
      </c>
      <c r="C32" s="10">
        <v>510855.54100000003</v>
      </c>
      <c r="D32" s="10">
        <v>0</v>
      </c>
      <c r="E32" s="10">
        <f t="shared" si="8"/>
        <v>510855.54100000003</v>
      </c>
      <c r="F32" s="10">
        <v>63573.19281</v>
      </c>
      <c r="G32" s="10">
        <v>63530.792809999999</v>
      </c>
      <c r="H32" s="10">
        <f t="shared" si="9"/>
        <v>447282.34819000005</v>
      </c>
    </row>
    <row r="33" spans="1:10" x14ac:dyDescent="0.25">
      <c r="A33" s="15"/>
      <c r="B33" s="16" t="s">
        <v>37</v>
      </c>
      <c r="C33" s="10">
        <v>2780517.139</v>
      </c>
      <c r="D33" s="10">
        <v>0</v>
      </c>
      <c r="E33" s="10">
        <f t="shared" si="8"/>
        <v>2780517.139</v>
      </c>
      <c r="F33" s="10">
        <v>132239.27405000001</v>
      </c>
      <c r="G33" s="10">
        <v>90179.980800000005</v>
      </c>
      <c r="H33" s="10">
        <f t="shared" si="9"/>
        <v>2648277.8649499998</v>
      </c>
    </row>
    <row r="34" spans="1:10" x14ac:dyDescent="0.25">
      <c r="A34" s="15"/>
      <c r="B34" s="16" t="s">
        <v>38</v>
      </c>
      <c r="C34" s="10">
        <v>933040.57499999995</v>
      </c>
      <c r="D34" s="10">
        <v>0</v>
      </c>
      <c r="E34" s="10">
        <f t="shared" si="8"/>
        <v>933040.57499999995</v>
      </c>
      <c r="F34" s="10">
        <v>45117.188480000004</v>
      </c>
      <c r="G34" s="10">
        <v>28275.095230000003</v>
      </c>
      <c r="H34" s="10">
        <f t="shared" si="9"/>
        <v>887923.38651999994</v>
      </c>
    </row>
    <row r="35" spans="1:10" x14ac:dyDescent="0.25">
      <c r="A35" s="15"/>
      <c r="B35" s="16" t="s">
        <v>39</v>
      </c>
      <c r="C35" s="10">
        <v>546644.723</v>
      </c>
      <c r="D35" s="10">
        <v>0</v>
      </c>
      <c r="E35" s="10">
        <f t="shared" si="8"/>
        <v>546644.723</v>
      </c>
      <c r="F35" s="10">
        <v>169342.49924000003</v>
      </c>
      <c r="G35" s="10">
        <v>168137.47983000005</v>
      </c>
      <c r="H35" s="10">
        <f t="shared" si="9"/>
        <v>377302.22375999996</v>
      </c>
    </row>
    <row r="36" spans="1:10" x14ac:dyDescent="0.25">
      <c r="A36" s="15"/>
      <c r="B36" s="16" t="s">
        <v>40</v>
      </c>
      <c r="C36" s="10">
        <v>263979.12</v>
      </c>
      <c r="D36" s="10">
        <v>0</v>
      </c>
      <c r="E36" s="10">
        <f t="shared" si="8"/>
        <v>263979.12</v>
      </c>
      <c r="F36" s="10">
        <v>19114.422010000002</v>
      </c>
      <c r="G36" s="10">
        <v>19114.422010000002</v>
      </c>
      <c r="H36" s="10">
        <f t="shared" si="9"/>
        <v>244864.69798999999</v>
      </c>
    </row>
    <row r="37" spans="1:10" x14ac:dyDescent="0.25">
      <c r="A37" s="15"/>
      <c r="B37" s="16" t="s">
        <v>41</v>
      </c>
      <c r="C37" s="10">
        <v>110518.719</v>
      </c>
      <c r="D37" s="10">
        <v>0</v>
      </c>
      <c r="E37" s="10">
        <f t="shared" si="8"/>
        <v>110518.719</v>
      </c>
      <c r="F37" s="10">
        <v>3657.0177400000007</v>
      </c>
      <c r="G37" s="10">
        <v>3338.1547900000005</v>
      </c>
      <c r="H37" s="10">
        <f t="shared" si="9"/>
        <v>106861.70126</v>
      </c>
    </row>
    <row r="38" spans="1:10" x14ac:dyDescent="0.25">
      <c r="A38" s="15"/>
      <c r="B38" s="16" t="s">
        <v>42</v>
      </c>
      <c r="C38" s="10">
        <v>235725.91899999999</v>
      </c>
      <c r="D38" s="10">
        <v>0</v>
      </c>
      <c r="E38" s="10">
        <f t="shared" si="8"/>
        <v>235725.91899999999</v>
      </c>
      <c r="F38" s="10">
        <v>6124.0323800000006</v>
      </c>
      <c r="G38" s="10">
        <v>6124.0323800000006</v>
      </c>
      <c r="H38" s="10">
        <f t="shared" si="9"/>
        <v>229601.88662</v>
      </c>
    </row>
    <row r="39" spans="1:10" x14ac:dyDescent="0.25">
      <c r="A39" s="15"/>
      <c r="B39" s="16" t="s">
        <v>43</v>
      </c>
      <c r="C39" s="10">
        <v>1196580.415</v>
      </c>
      <c r="D39" s="10">
        <v>0</v>
      </c>
      <c r="E39" s="10">
        <f t="shared" si="8"/>
        <v>1196580.415</v>
      </c>
      <c r="F39" s="10">
        <v>1901547.8152500002</v>
      </c>
      <c r="G39" s="10">
        <v>1899672.0649700002</v>
      </c>
      <c r="H39" s="10">
        <f t="shared" si="9"/>
        <v>-704967.40025000018</v>
      </c>
    </row>
    <row r="40" spans="1:10" x14ac:dyDescent="0.25">
      <c r="A40" s="32" t="s">
        <v>44</v>
      </c>
      <c r="B40" s="33"/>
      <c r="C40" s="10">
        <f>SUM(C41:C49)</f>
        <v>40812458.022</v>
      </c>
      <c r="D40" s="10">
        <f t="shared" ref="D40:H40" si="10">SUM(D41:D49)</f>
        <v>0</v>
      </c>
      <c r="E40" s="10">
        <f t="shared" si="10"/>
        <v>40812458.022</v>
      </c>
      <c r="F40" s="10">
        <f t="shared" si="10"/>
        <v>11972609.796630001</v>
      </c>
      <c r="G40" s="10">
        <f t="shared" si="10"/>
        <v>10843880.397200001</v>
      </c>
      <c r="H40" s="10">
        <f t="shared" si="10"/>
        <v>28839848.225369997</v>
      </c>
      <c r="J40" s="14"/>
    </row>
    <row r="41" spans="1:10" x14ac:dyDescent="0.25">
      <c r="A41" s="15"/>
      <c r="B41" s="16" t="s">
        <v>45</v>
      </c>
      <c r="C41" s="10">
        <f>16886497.371-C118</f>
        <v>15030847.370999999</v>
      </c>
      <c r="D41" s="10">
        <v>0</v>
      </c>
      <c r="E41" s="10">
        <f t="shared" ref="E41:E49" si="11">+C41+D41</f>
        <v>15030847.370999999</v>
      </c>
      <c r="F41" s="10">
        <f>3783418.25683-F118</f>
        <v>3607558.2568299999</v>
      </c>
      <c r="G41" s="10">
        <f>2724484.4306-G118</f>
        <v>2548624.4306000001</v>
      </c>
      <c r="H41" s="10">
        <f t="shared" ref="H41:H49" si="12">+E41-F41</f>
        <v>11423289.11417</v>
      </c>
    </row>
    <row r="42" spans="1:10" x14ac:dyDescent="0.25">
      <c r="A42" s="15"/>
      <c r="B42" s="16" t="s">
        <v>46</v>
      </c>
      <c r="C42" s="10">
        <v>230.53</v>
      </c>
      <c r="D42" s="10">
        <v>0</v>
      </c>
      <c r="E42" s="10">
        <f t="shared" si="11"/>
        <v>230.53</v>
      </c>
      <c r="F42" s="10">
        <v>0</v>
      </c>
      <c r="G42" s="10">
        <v>0</v>
      </c>
      <c r="H42" s="10">
        <f t="shared" si="12"/>
        <v>230.53</v>
      </c>
    </row>
    <row r="43" spans="1:10" x14ac:dyDescent="0.25">
      <c r="A43" s="15"/>
      <c r="B43" s="16" t="s">
        <v>47</v>
      </c>
      <c r="C43" s="10">
        <v>5488554.8779999996</v>
      </c>
      <c r="D43" s="10">
        <v>0</v>
      </c>
      <c r="E43" s="10">
        <f t="shared" si="11"/>
        <v>5488554.8779999996</v>
      </c>
      <c r="F43" s="10">
        <v>3954101.5040599997</v>
      </c>
      <c r="G43" s="10">
        <v>3954084.5830600001</v>
      </c>
      <c r="H43" s="10">
        <f t="shared" si="12"/>
        <v>1534453.3739399998</v>
      </c>
    </row>
    <row r="44" spans="1:10" x14ac:dyDescent="0.25">
      <c r="A44" s="15"/>
      <c r="B44" s="16" t="s">
        <v>48</v>
      </c>
      <c r="C44" s="10">
        <v>2229662.7969999998</v>
      </c>
      <c r="D44" s="10">
        <v>0</v>
      </c>
      <c r="E44" s="10">
        <f t="shared" si="11"/>
        <v>2229662.7969999998</v>
      </c>
      <c r="F44" s="10">
        <v>86131.555940000006</v>
      </c>
      <c r="G44" s="10">
        <v>86070.979430000007</v>
      </c>
      <c r="H44" s="10">
        <f t="shared" si="12"/>
        <v>2143531.2410599999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4777.01937</v>
      </c>
      <c r="G45" s="10">
        <v>0</v>
      </c>
      <c r="H45" s="10">
        <f t="shared" si="12"/>
        <v>25586.573629999999</v>
      </c>
    </row>
    <row r="46" spans="1:10" x14ac:dyDescent="0.25">
      <c r="A46" s="15"/>
      <c r="B46" s="16" t="s">
        <v>50</v>
      </c>
      <c r="C46" s="10">
        <f>71412265.632-C123</f>
        <v>17933198.131999999</v>
      </c>
      <c r="D46" s="10">
        <v>0</v>
      </c>
      <c r="E46" s="10">
        <f t="shared" si="11"/>
        <v>17933198.131999999</v>
      </c>
      <c r="F46" s="10">
        <f>15435788.31243-F123</f>
        <v>4317937.8124299999</v>
      </c>
      <c r="G46" s="10">
        <f>15370847.25611-G123</f>
        <v>4252996.7561099995</v>
      </c>
      <c r="H46" s="10">
        <f>+E46-F46</f>
        <v>13615260.319569999</v>
      </c>
    </row>
    <row r="47" spans="1:10" x14ac:dyDescent="0.25">
      <c r="A47" s="15"/>
      <c r="B47" s="16" t="s">
        <v>51</v>
      </c>
      <c r="C47" s="19">
        <v>0</v>
      </c>
      <c r="D47" s="19">
        <v>0</v>
      </c>
      <c r="E47" s="10">
        <f t="shared" si="11"/>
        <v>0</v>
      </c>
      <c r="F47" s="19">
        <v>0</v>
      </c>
      <c r="G47" s="19">
        <v>0</v>
      </c>
      <c r="H47" s="10">
        <f t="shared" si="12"/>
        <v>0</v>
      </c>
    </row>
    <row r="48" spans="1:10" x14ac:dyDescent="0.25">
      <c r="A48" s="15"/>
      <c r="B48" s="16" t="s">
        <v>52</v>
      </c>
      <c r="C48" s="19">
        <v>99600.721000000005</v>
      </c>
      <c r="D48" s="19">
        <v>0</v>
      </c>
      <c r="E48" s="10">
        <f t="shared" si="11"/>
        <v>99600.721000000005</v>
      </c>
      <c r="F48" s="19">
        <v>2103.6480000000001</v>
      </c>
      <c r="G48" s="19">
        <v>2103.6480000000001</v>
      </c>
      <c r="H48" s="10">
        <f t="shared" si="12"/>
        <v>97497.073000000004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25">
      <c r="A50" s="32" t="s">
        <v>54</v>
      </c>
      <c r="B50" s="33"/>
      <c r="C50" s="10">
        <f t="shared" ref="C50:G50" si="13">SUM(C51:C59)</f>
        <v>4024.5479999999998</v>
      </c>
      <c r="D50" s="10">
        <f t="shared" si="13"/>
        <v>0</v>
      </c>
      <c r="E50" s="10">
        <f t="shared" si="13"/>
        <v>4024.5479999999998</v>
      </c>
      <c r="F50" s="10">
        <f t="shared" si="13"/>
        <v>14.199</v>
      </c>
      <c r="G50" s="10">
        <f t="shared" si="13"/>
        <v>2.1989999999999998</v>
      </c>
      <c r="H50" s="10">
        <f>+E50-F50</f>
        <v>4010.3489999999997</v>
      </c>
    </row>
    <row r="51" spans="1:10" x14ac:dyDescent="0.25">
      <c r="A51" s="15"/>
      <c r="B51" s="16" t="s">
        <v>55</v>
      </c>
      <c r="C51" s="10">
        <v>952.90099999999995</v>
      </c>
      <c r="D51" s="10">
        <v>0</v>
      </c>
      <c r="E51" s="10">
        <f t="shared" ref="E51:E59" si="14">+C51+D51</f>
        <v>952.90099999999995</v>
      </c>
      <c r="F51" s="10">
        <v>2.1989999999999998</v>
      </c>
      <c r="G51" s="10">
        <v>2.1989999999999998</v>
      </c>
      <c r="H51" s="10">
        <f t="shared" ref="H51:H59" si="15">+E51-F51</f>
        <v>950.702</v>
      </c>
    </row>
    <row r="52" spans="1:10" x14ac:dyDescent="0.25">
      <c r="A52" s="15"/>
      <c r="B52" s="16" t="s">
        <v>56</v>
      </c>
      <c r="C52" s="10">
        <v>0</v>
      </c>
      <c r="D52" s="10">
        <v>0</v>
      </c>
      <c r="E52" s="10">
        <f t="shared" si="14"/>
        <v>0</v>
      </c>
      <c r="F52" s="10">
        <v>0</v>
      </c>
      <c r="G52" s="10">
        <v>0</v>
      </c>
      <c r="H52" s="10">
        <f t="shared" si="15"/>
        <v>0</v>
      </c>
    </row>
    <row r="53" spans="1:10" x14ac:dyDescent="0.25">
      <c r="A53" s="15"/>
      <c r="B53" s="16" t="s">
        <v>57</v>
      </c>
      <c r="C53" s="19">
        <v>0</v>
      </c>
      <c r="D53" s="19">
        <v>0</v>
      </c>
      <c r="E53" s="10">
        <f t="shared" si="14"/>
        <v>0</v>
      </c>
      <c r="F53" s="19">
        <v>0</v>
      </c>
      <c r="G53" s="19">
        <v>0</v>
      </c>
      <c r="H53" s="10">
        <f t="shared" si="15"/>
        <v>0</v>
      </c>
    </row>
    <row r="54" spans="1:10" x14ac:dyDescent="0.25">
      <c r="A54" s="15"/>
      <c r="B54" s="16" t="s">
        <v>58</v>
      </c>
      <c r="C54" s="10">
        <v>1900.097</v>
      </c>
      <c r="D54" s="10">
        <v>0</v>
      </c>
      <c r="E54" s="10">
        <f t="shared" si="14"/>
        <v>1900.097</v>
      </c>
      <c r="F54" s="10">
        <v>0</v>
      </c>
      <c r="G54" s="10">
        <v>0</v>
      </c>
      <c r="H54" s="10">
        <f t="shared" si="15"/>
        <v>1900.097</v>
      </c>
    </row>
    <row r="55" spans="1:10" x14ac:dyDescent="0.25">
      <c r="A55" s="15"/>
      <c r="B55" s="16" t="s">
        <v>59</v>
      </c>
      <c r="C55" s="10">
        <v>0</v>
      </c>
      <c r="D55" s="19">
        <v>0</v>
      </c>
      <c r="E55" s="10">
        <f t="shared" si="14"/>
        <v>0</v>
      </c>
      <c r="F55" s="10">
        <v>0</v>
      </c>
      <c r="G55" s="10">
        <v>0</v>
      </c>
      <c r="H55" s="10">
        <f t="shared" si="15"/>
        <v>0</v>
      </c>
    </row>
    <row r="56" spans="1:10" x14ac:dyDescent="0.25">
      <c r="A56" s="15"/>
      <c r="B56" s="16" t="s">
        <v>60</v>
      </c>
      <c r="C56" s="10">
        <v>1171.55</v>
      </c>
      <c r="D56" s="10">
        <v>0</v>
      </c>
      <c r="E56" s="10">
        <f t="shared" si="14"/>
        <v>1171.55</v>
      </c>
      <c r="F56" s="19">
        <v>0</v>
      </c>
      <c r="G56" s="19">
        <v>0</v>
      </c>
      <c r="H56" s="10">
        <f t="shared" si="15"/>
        <v>1171.55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25">
      <c r="A58" s="15"/>
      <c r="B58" s="16" t="s">
        <v>62</v>
      </c>
      <c r="C58" s="19">
        <v>0</v>
      </c>
      <c r="D58" s="10">
        <v>0</v>
      </c>
      <c r="E58" s="10">
        <f t="shared" si="14"/>
        <v>0</v>
      </c>
      <c r="F58" s="10">
        <v>0</v>
      </c>
      <c r="G58" s="10">
        <v>0</v>
      </c>
      <c r="H58" s="10">
        <f t="shared" si="15"/>
        <v>0</v>
      </c>
    </row>
    <row r="59" spans="1:10" x14ac:dyDescent="0.25">
      <c r="A59" s="15"/>
      <c r="B59" s="16" t="s">
        <v>63</v>
      </c>
      <c r="C59" s="19">
        <v>0</v>
      </c>
      <c r="D59" s="10">
        <v>0</v>
      </c>
      <c r="E59" s="10">
        <f t="shared" si="14"/>
        <v>0</v>
      </c>
      <c r="F59" s="10">
        <v>12</v>
      </c>
      <c r="G59" s="10">
        <v>0</v>
      </c>
      <c r="H59" s="10">
        <f t="shared" si="15"/>
        <v>-12</v>
      </c>
    </row>
    <row r="60" spans="1:10" x14ac:dyDescent="0.25">
      <c r="A60" s="32" t="s">
        <v>64</v>
      </c>
      <c r="B60" s="33"/>
      <c r="C60" s="10">
        <f t="shared" ref="C60:H60" si="16">SUM(C61:C63)</f>
        <v>20850982.620000001</v>
      </c>
      <c r="D60" s="10">
        <f t="shared" si="16"/>
        <v>0</v>
      </c>
      <c r="E60" s="10">
        <f t="shared" si="16"/>
        <v>20850982.620000001</v>
      </c>
      <c r="F60" s="10">
        <f t="shared" si="16"/>
        <v>6875326.3005900001</v>
      </c>
      <c r="G60" s="10">
        <f t="shared" si="16"/>
        <v>5965199.0418800004</v>
      </c>
      <c r="H60" s="10">
        <f t="shared" si="16"/>
        <v>13975656.319409998</v>
      </c>
      <c r="J60" s="14"/>
    </row>
    <row r="61" spans="1:10" x14ac:dyDescent="0.25">
      <c r="A61" s="15"/>
      <c r="B61" s="16" t="s">
        <v>65</v>
      </c>
      <c r="C61" s="10">
        <f>26826170.114-C138</f>
        <v>18501170.114</v>
      </c>
      <c r="D61" s="10">
        <v>0</v>
      </c>
      <c r="E61" s="10">
        <f t="shared" ref="E61:E63" si="17">+C61+D61</f>
        <v>18501170.114</v>
      </c>
      <c r="F61" s="10">
        <f>5559738.54289-F138</f>
        <v>5559738.5428900002</v>
      </c>
      <c r="G61" s="10">
        <f>4710591.58318-G138</f>
        <v>4710591.5831800001</v>
      </c>
      <c r="H61" s="10">
        <f t="shared" ref="H61:H63" si="18">+E61-F61</f>
        <v>12941431.571109999</v>
      </c>
    </row>
    <row r="62" spans="1:10" x14ac:dyDescent="0.25">
      <c r="A62" s="15"/>
      <c r="B62" s="16" t="s">
        <v>66</v>
      </c>
      <c r="C62" s="10">
        <f>717801.929-C139</f>
        <v>114801.929</v>
      </c>
      <c r="D62" s="10">
        <v>0</v>
      </c>
      <c r="E62" s="10">
        <f t="shared" si="17"/>
        <v>114801.929</v>
      </c>
      <c r="F62" s="10">
        <f>42071.772-F139</f>
        <v>42071.771999999997</v>
      </c>
      <c r="G62" s="10">
        <f>37875-G139</f>
        <v>37875</v>
      </c>
      <c r="H62" s="10">
        <f t="shared" si="18"/>
        <v>72730.157000000007</v>
      </c>
    </row>
    <row r="63" spans="1:10" x14ac:dyDescent="0.25">
      <c r="A63" s="15"/>
      <c r="B63" s="16" t="s">
        <v>67</v>
      </c>
      <c r="C63" s="10">
        <f>2637010.577-C140</f>
        <v>2235010.577</v>
      </c>
      <c r="D63" s="10">
        <v>0</v>
      </c>
      <c r="E63" s="10">
        <f t="shared" si="17"/>
        <v>2235010.577</v>
      </c>
      <c r="F63" s="10">
        <f>1273515.9857-F140</f>
        <v>1273515.9857000001</v>
      </c>
      <c r="G63" s="10">
        <f>1216732.4587-G140</f>
        <v>1216732.4587000001</v>
      </c>
      <c r="H63" s="10">
        <f t="shared" si="18"/>
        <v>961494.59129999997</v>
      </c>
    </row>
    <row r="64" spans="1:10" x14ac:dyDescent="0.25">
      <c r="A64" s="32" t="s">
        <v>68</v>
      </c>
      <c r="B64" s="33"/>
      <c r="C64" s="10">
        <f t="shared" ref="C64:H64" si="19">SUM(C65:C72)</f>
        <v>1325299.4669999999</v>
      </c>
      <c r="D64" s="10">
        <f t="shared" si="19"/>
        <v>0</v>
      </c>
      <c r="E64" s="10">
        <f t="shared" si="19"/>
        <v>1325299.4669999999</v>
      </c>
      <c r="F64" s="10">
        <f t="shared" si="19"/>
        <v>2952758.2411100008</v>
      </c>
      <c r="G64" s="10">
        <f t="shared" si="19"/>
        <v>2952758.2411100008</v>
      </c>
      <c r="H64" s="10">
        <f t="shared" si="19"/>
        <v>-1627458.7741100008</v>
      </c>
    </row>
    <row r="65" spans="1:15" x14ac:dyDescent="0.25">
      <c r="A65" s="15"/>
      <c r="B65" s="16" t="s">
        <v>69</v>
      </c>
      <c r="C65" s="19">
        <v>0</v>
      </c>
      <c r="D65" s="10">
        <v>0</v>
      </c>
      <c r="E65" s="10">
        <f t="shared" ref="E65:E72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5" x14ac:dyDescent="0.25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5" x14ac:dyDescent="0.25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25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25">
      <c r="A69" s="15"/>
      <c r="B69" s="16" t="s">
        <v>73</v>
      </c>
      <c r="C69" s="10">
        <v>1325299.4669999999</v>
      </c>
      <c r="D69" s="10">
        <v>0</v>
      </c>
      <c r="E69" s="10">
        <f t="shared" si="20"/>
        <v>1325299.4669999999</v>
      </c>
      <c r="F69" s="10">
        <v>2952758.2411100008</v>
      </c>
      <c r="G69" s="10">
        <v>2952758.2411100008</v>
      </c>
      <c r="H69" s="10">
        <f t="shared" si="21"/>
        <v>-1627458.7741100008</v>
      </c>
    </row>
    <row r="70" spans="1:15" x14ac:dyDescent="0.25">
      <c r="A70" s="15"/>
      <c r="B70" s="16" t="s">
        <v>74</v>
      </c>
      <c r="C70" s="19">
        <v>0</v>
      </c>
      <c r="D70" s="10">
        <v>0</v>
      </c>
      <c r="E70" s="10">
        <f t="shared" si="20"/>
        <v>0</v>
      </c>
      <c r="F70" s="19">
        <v>0</v>
      </c>
      <c r="G70" s="19">
        <v>0</v>
      </c>
      <c r="H70" s="10">
        <f t="shared" si="21"/>
        <v>0</v>
      </c>
    </row>
    <row r="71" spans="1:15" x14ac:dyDescent="0.25">
      <c r="A71" s="15"/>
      <c r="B71" s="16" t="s">
        <v>75</v>
      </c>
      <c r="C71" s="19">
        <v>0</v>
      </c>
      <c r="D71" s="10">
        <v>0</v>
      </c>
      <c r="E71" s="10">
        <f t="shared" si="20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25">
      <c r="A72" s="15"/>
      <c r="B72" s="16" t="s">
        <v>76</v>
      </c>
      <c r="C72" s="19">
        <v>0</v>
      </c>
      <c r="D72" s="10">
        <v>0</v>
      </c>
      <c r="E72" s="10">
        <f t="shared" si="20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25">
      <c r="A73" s="32" t="s">
        <v>77</v>
      </c>
      <c r="B73" s="33"/>
      <c r="C73" s="10">
        <f t="shared" ref="C73:H73" si="22">SUM(C74:C76)</f>
        <v>25784208.229999997</v>
      </c>
      <c r="D73" s="10">
        <f t="shared" si="22"/>
        <v>0</v>
      </c>
      <c r="E73" s="10">
        <f t="shared" si="22"/>
        <v>25784208.229999997</v>
      </c>
      <c r="F73" s="10">
        <f t="shared" si="22"/>
        <v>6567838.5991500011</v>
      </c>
      <c r="G73" s="10">
        <f t="shared" si="22"/>
        <v>6567520.5571500007</v>
      </c>
      <c r="H73" s="10">
        <f t="shared" si="22"/>
        <v>19216369.630850002</v>
      </c>
      <c r="J73" s="14"/>
    </row>
    <row r="74" spans="1:15" x14ac:dyDescent="0.25">
      <c r="A74" s="15"/>
      <c r="B74" s="16" t="s">
        <v>78</v>
      </c>
      <c r="C74" s="10">
        <v>25784208.248</v>
      </c>
      <c r="D74" s="10">
        <v>0</v>
      </c>
      <c r="E74" s="10">
        <f t="shared" ref="E74:E76" si="23">+C74+D74</f>
        <v>25784208.248</v>
      </c>
      <c r="F74" s="10">
        <v>6565732.581650001</v>
      </c>
      <c r="G74" s="10">
        <v>6565732.581650001</v>
      </c>
      <c r="H74" s="10">
        <f t="shared" ref="H74:H76" si="24">+E74-F74</f>
        <v>19218475.66635</v>
      </c>
    </row>
    <row r="75" spans="1:15" x14ac:dyDescent="0.25">
      <c r="A75" s="15"/>
      <c r="B75" s="16" t="s">
        <v>79</v>
      </c>
      <c r="C75" s="10">
        <f>14774332.582-C152</f>
        <v>-1.8000001087784767E-2</v>
      </c>
      <c r="D75" s="10">
        <v>0</v>
      </c>
      <c r="E75" s="10">
        <f t="shared" si="23"/>
        <v>-1.8000001087784767E-2</v>
      </c>
      <c r="F75" s="10">
        <f>3953796.10852-F152</f>
        <v>318.0085199996829</v>
      </c>
      <c r="G75" s="10">
        <f>3953478.06652-G152</f>
        <v>-3.3480000216513872E-2</v>
      </c>
      <c r="H75" s="10">
        <f t="shared" si="24"/>
        <v>-318.02652000077069</v>
      </c>
    </row>
    <row r="76" spans="1:15" x14ac:dyDescent="0.25">
      <c r="A76" s="15"/>
      <c r="B76" s="16" t="s">
        <v>80</v>
      </c>
      <c r="C76" s="10">
        <v>0</v>
      </c>
      <c r="D76" s="10">
        <v>0</v>
      </c>
      <c r="E76" s="10">
        <f t="shared" si="23"/>
        <v>0</v>
      </c>
      <c r="F76" s="10">
        <v>1788.0089800000003</v>
      </c>
      <c r="G76" s="10">
        <v>1788.0089800000003</v>
      </c>
      <c r="H76" s="10">
        <f t="shared" si="24"/>
        <v>-1788.0089800000003</v>
      </c>
    </row>
    <row r="77" spans="1:15" x14ac:dyDescent="0.25">
      <c r="A77" s="32" t="s">
        <v>81</v>
      </c>
      <c r="B77" s="33"/>
      <c r="C77" s="10">
        <f t="shared" ref="C77:H77" si="25">SUM(C78:C84)</f>
        <v>5205322.6999999993</v>
      </c>
      <c r="D77" s="10">
        <f t="shared" si="25"/>
        <v>0</v>
      </c>
      <c r="E77" s="10">
        <f t="shared" si="25"/>
        <v>5205322.6999999993</v>
      </c>
      <c r="F77" s="10">
        <f t="shared" si="25"/>
        <v>1611309.5614000002</v>
      </c>
      <c r="G77" s="10">
        <f t="shared" si="25"/>
        <v>1611309.5614000002</v>
      </c>
      <c r="H77" s="10">
        <f t="shared" si="25"/>
        <v>3594013.1385999997</v>
      </c>
      <c r="J77" s="29"/>
      <c r="K77" s="29"/>
      <c r="L77" s="29"/>
      <c r="M77" s="29"/>
      <c r="N77" s="29"/>
      <c r="O77" s="29"/>
    </row>
    <row r="78" spans="1:15" x14ac:dyDescent="0.25">
      <c r="A78" s="15"/>
      <c r="B78" s="16" t="s">
        <v>82</v>
      </c>
      <c r="C78" s="10">
        <f>3398000-C155</f>
        <v>2398000</v>
      </c>
      <c r="D78" s="10">
        <v>0</v>
      </c>
      <c r="E78" s="10">
        <f t="shared" ref="E78:E84" si="26">+C78+D78</f>
        <v>2398000</v>
      </c>
      <c r="F78" s="10">
        <f>270050.49032-F155</f>
        <v>19379.690319999994</v>
      </c>
      <c r="G78" s="10">
        <f>270050.49032-G155</f>
        <v>19379.690319999994</v>
      </c>
      <c r="H78" s="10">
        <f t="shared" ref="H78:H84" si="27">+E78-F78</f>
        <v>2378620.3096799999</v>
      </c>
      <c r="J78" s="18"/>
      <c r="K78" s="18"/>
      <c r="L78" s="18"/>
      <c r="M78" s="18"/>
      <c r="N78" s="18"/>
      <c r="O78" s="18"/>
    </row>
    <row r="79" spans="1:15" x14ac:dyDescent="0.25">
      <c r="A79" s="15"/>
      <c r="B79" s="16" t="s">
        <v>83</v>
      </c>
      <c r="C79" s="10">
        <f>3914000-C156</f>
        <v>346661.39999999991</v>
      </c>
      <c r="D79" s="10">
        <v>0</v>
      </c>
      <c r="E79" s="10">
        <f t="shared" si="26"/>
        <v>346661.39999999991</v>
      </c>
      <c r="F79" s="10">
        <f>792150.81778-F156</f>
        <v>2393.417780000018</v>
      </c>
      <c r="G79" s="10">
        <f>792150.81778-G156</f>
        <v>2393.417780000018</v>
      </c>
      <c r="H79" s="10">
        <f t="shared" si="27"/>
        <v>344267.98221999989</v>
      </c>
      <c r="J79" s="18"/>
      <c r="K79" s="18"/>
      <c r="L79" s="18"/>
      <c r="M79" s="18"/>
      <c r="N79" s="18"/>
      <c r="O79" s="18"/>
    </row>
    <row r="80" spans="1:15" x14ac:dyDescent="0.25">
      <c r="A80" s="15"/>
      <c r="B80" s="16" t="s">
        <v>84</v>
      </c>
      <c r="C80" s="10">
        <v>0</v>
      </c>
      <c r="D80" s="10">
        <v>0</v>
      </c>
      <c r="E80" s="10">
        <f t="shared" si="26"/>
        <v>0</v>
      </c>
      <c r="F80" s="10">
        <v>399.71830000000006</v>
      </c>
      <c r="G80" s="10">
        <v>399.71830000000006</v>
      </c>
      <c r="H80" s="10">
        <f t="shared" si="27"/>
        <v>-399.71830000000006</v>
      </c>
      <c r="J80" s="18"/>
      <c r="K80" s="18"/>
      <c r="L80" s="18"/>
      <c r="M80" s="18"/>
      <c r="N80" s="18"/>
      <c r="O80" s="18"/>
    </row>
    <row r="81" spans="1:15" x14ac:dyDescent="0.25">
      <c r="A81" s="15"/>
      <c r="B81" s="16" t="s">
        <v>85</v>
      </c>
      <c r="C81" s="10">
        <v>0</v>
      </c>
      <c r="D81" s="10">
        <v>0</v>
      </c>
      <c r="E81" s="10">
        <f t="shared" si="26"/>
        <v>0</v>
      </c>
      <c r="F81" s="10">
        <v>3230.9464000000003</v>
      </c>
      <c r="G81" s="10">
        <v>3230.9464000000003</v>
      </c>
      <c r="H81" s="10">
        <f t="shared" si="27"/>
        <v>-3230.9464000000003</v>
      </c>
      <c r="J81" s="18"/>
      <c r="K81" s="18"/>
      <c r="L81" s="18"/>
      <c r="M81" s="18"/>
      <c r="N81" s="18"/>
      <c r="O81" s="18"/>
    </row>
    <row r="82" spans="1:15" x14ac:dyDescent="0.25">
      <c r="A82" s="15"/>
      <c r="B82" s="16" t="s">
        <v>86</v>
      </c>
      <c r="C82" s="10">
        <f>0-C159</f>
        <v>0</v>
      </c>
      <c r="D82" s="10">
        <v>0</v>
      </c>
      <c r="E82" s="10">
        <f t="shared" si="26"/>
        <v>0</v>
      </c>
      <c r="F82" s="10">
        <f>49138.22792-F159</f>
        <v>2.7920000000449363E-2</v>
      </c>
      <c r="G82" s="10">
        <f>49138.22792-G159</f>
        <v>2.7920000000449363E-2</v>
      </c>
      <c r="H82" s="10">
        <f t="shared" si="27"/>
        <v>-2.7920000000449363E-2</v>
      </c>
      <c r="J82" s="18"/>
      <c r="K82" s="18"/>
      <c r="L82" s="18"/>
      <c r="M82" s="18"/>
      <c r="N82" s="18"/>
      <c r="O82" s="18"/>
    </row>
    <row r="83" spans="1:15" x14ac:dyDescent="0.25">
      <c r="A83" s="15"/>
      <c r="B83" s="16" t="s">
        <v>87</v>
      </c>
      <c r="C83" s="19">
        <v>0</v>
      </c>
      <c r="D83" s="10">
        <v>0</v>
      </c>
      <c r="E83" s="10">
        <f t="shared" si="26"/>
        <v>0</v>
      </c>
      <c r="F83" s="19">
        <v>0</v>
      </c>
      <c r="G83" s="19">
        <v>0</v>
      </c>
      <c r="H83" s="10">
        <f t="shared" si="27"/>
        <v>0</v>
      </c>
      <c r="J83" s="18"/>
      <c r="K83" s="18"/>
      <c r="L83" s="18"/>
      <c r="M83" s="18"/>
      <c r="N83" s="18"/>
      <c r="O83" s="18"/>
    </row>
    <row r="84" spans="1:15" x14ac:dyDescent="0.25">
      <c r="A84" s="15"/>
      <c r="B84" s="16" t="s">
        <v>88</v>
      </c>
      <c r="C84" s="19">
        <v>2460661.2999999998</v>
      </c>
      <c r="D84" s="10">
        <v>0</v>
      </c>
      <c r="E84" s="10">
        <f t="shared" si="26"/>
        <v>2460661.2999999998</v>
      </c>
      <c r="F84" s="19">
        <v>1585905.7606800003</v>
      </c>
      <c r="G84" s="19">
        <v>1585905.7606800003</v>
      </c>
      <c r="H84" s="10">
        <f t="shared" si="27"/>
        <v>874755.53931999952</v>
      </c>
      <c r="J84" s="18"/>
      <c r="K84" s="18"/>
      <c r="L84" s="18"/>
      <c r="M84" s="18"/>
      <c r="N84" s="18"/>
      <c r="O84" s="18"/>
    </row>
    <row r="85" spans="1:15" x14ac:dyDescent="0.25">
      <c r="A85" s="2"/>
      <c r="B85" s="3"/>
      <c r="C85" s="11"/>
      <c r="D85" s="11"/>
      <c r="E85" s="11"/>
      <c r="F85" s="11"/>
      <c r="G85" s="11"/>
      <c r="H85" s="11"/>
    </row>
    <row r="86" spans="1:15" x14ac:dyDescent="0.25">
      <c r="A86" s="5"/>
      <c r="B86" s="5"/>
      <c r="C86" s="8"/>
      <c r="D86" s="8"/>
      <c r="E86" s="8"/>
      <c r="F86" s="8"/>
      <c r="G86" s="8"/>
      <c r="H86" s="8"/>
    </row>
    <row r="87" spans="1:15" x14ac:dyDescent="0.25">
      <c r="A87" s="6"/>
      <c r="B87" s="7"/>
      <c r="C87" s="9"/>
      <c r="D87" s="9"/>
      <c r="E87" s="9"/>
      <c r="F87" s="9"/>
      <c r="G87" s="9"/>
      <c r="H87" s="9"/>
    </row>
    <row r="88" spans="1:15" x14ac:dyDescent="0.25">
      <c r="A88" s="30" t="s">
        <v>89</v>
      </c>
      <c r="B88" s="31"/>
      <c r="C88" s="12">
        <f>+C89+C97+C107+C117+C127+C137+C141+C150+C154</f>
        <v>89035710</v>
      </c>
      <c r="D88" s="12">
        <f t="shared" ref="D88:H88" si="28">+D89+D97+D107+D117+D127+D137+D141+D150+D154</f>
        <v>0</v>
      </c>
      <c r="E88" s="12">
        <f t="shared" si="28"/>
        <v>89035710</v>
      </c>
      <c r="F88" s="12">
        <f t="shared" si="28"/>
        <v>17756621.099999998</v>
      </c>
      <c r="G88" s="12">
        <f>+G89+G97+G107+G117+G127+G137+G141+G150+G154</f>
        <v>17756621.099999998</v>
      </c>
      <c r="H88" s="12">
        <f t="shared" si="28"/>
        <v>71279088.900000006</v>
      </c>
      <c r="J88" s="14"/>
      <c r="K88" s="14"/>
    </row>
    <row r="89" spans="1:15" x14ac:dyDescent="0.25">
      <c r="A89" s="32" t="s">
        <v>15</v>
      </c>
      <c r="B89" s="33"/>
      <c r="C89" s="10">
        <f>SUM(C90:C96)</f>
        <v>5029321.3</v>
      </c>
      <c r="D89" s="10">
        <f t="shared" ref="D89:H89" si="29">SUM(D90:D96)</f>
        <v>0</v>
      </c>
      <c r="E89" s="10">
        <f t="shared" si="29"/>
        <v>5029321.3</v>
      </c>
      <c r="F89" s="10">
        <f t="shared" si="29"/>
        <v>1419866.1</v>
      </c>
      <c r="G89" s="10">
        <f t="shared" si="29"/>
        <v>1419866.1</v>
      </c>
      <c r="H89" s="10">
        <f t="shared" si="29"/>
        <v>3609455.1999999997</v>
      </c>
      <c r="J89" s="24"/>
    </row>
    <row r="90" spans="1:15" x14ac:dyDescent="0.25">
      <c r="A90" s="15"/>
      <c r="B90" s="16" t="s">
        <v>16</v>
      </c>
      <c r="C90" s="10">
        <f>5600000-570678.7</f>
        <v>5029321.3</v>
      </c>
      <c r="D90" s="10">
        <v>0</v>
      </c>
      <c r="E90" s="10">
        <f t="shared" ref="E90:E96" si="30">+C90+D90</f>
        <v>5029321.3</v>
      </c>
      <c r="F90" s="10">
        <v>1419866.1</v>
      </c>
      <c r="G90" s="10">
        <v>1419866.1</v>
      </c>
      <c r="H90" s="10">
        <f>+E90-F90</f>
        <v>3609455.1999999997</v>
      </c>
      <c r="J90" s="24"/>
    </row>
    <row r="91" spans="1:15" x14ac:dyDescent="0.25">
      <c r="A91" s="15"/>
      <c r="B91" s="16" t="s">
        <v>17</v>
      </c>
      <c r="C91" s="10">
        <v>0</v>
      </c>
      <c r="D91" s="10">
        <v>0</v>
      </c>
      <c r="E91" s="10">
        <f t="shared" si="30"/>
        <v>0</v>
      </c>
      <c r="F91" s="10">
        <v>0</v>
      </c>
      <c r="G91" s="10">
        <v>0</v>
      </c>
      <c r="H91" s="10">
        <f t="shared" ref="H91:H96" si="31">+E91-F91</f>
        <v>0</v>
      </c>
      <c r="J91" s="24"/>
    </row>
    <row r="92" spans="1:15" x14ac:dyDescent="0.25">
      <c r="A92" s="15"/>
      <c r="B92" s="16" t="s">
        <v>18</v>
      </c>
      <c r="C92" s="10">
        <v>0</v>
      </c>
      <c r="D92" s="10">
        <v>0</v>
      </c>
      <c r="E92" s="10">
        <f t="shared" si="30"/>
        <v>0</v>
      </c>
      <c r="F92" s="10">
        <v>0</v>
      </c>
      <c r="G92" s="10">
        <v>0</v>
      </c>
      <c r="H92" s="10">
        <f t="shared" si="31"/>
        <v>0</v>
      </c>
      <c r="J92" s="25"/>
    </row>
    <row r="93" spans="1:15" x14ac:dyDescent="0.25">
      <c r="A93" s="15"/>
      <c r="B93" s="16" t="s">
        <v>19</v>
      </c>
      <c r="C93" s="10">
        <v>0</v>
      </c>
      <c r="D93" s="10">
        <v>0</v>
      </c>
      <c r="E93" s="10">
        <f t="shared" si="30"/>
        <v>0</v>
      </c>
      <c r="F93" s="10">
        <v>0</v>
      </c>
      <c r="G93" s="10">
        <v>0</v>
      </c>
      <c r="H93" s="10">
        <f t="shared" si="31"/>
        <v>0</v>
      </c>
      <c r="J93" s="24"/>
    </row>
    <row r="94" spans="1:15" x14ac:dyDescent="0.25">
      <c r="A94" s="15"/>
      <c r="B94" s="16" t="s">
        <v>20</v>
      </c>
      <c r="C94" s="10">
        <v>0</v>
      </c>
      <c r="D94" s="10">
        <v>0</v>
      </c>
      <c r="E94" s="10">
        <f t="shared" si="30"/>
        <v>0</v>
      </c>
      <c r="F94" s="10">
        <v>0</v>
      </c>
      <c r="G94" s="10">
        <v>0</v>
      </c>
      <c r="H94" s="10">
        <f t="shared" si="31"/>
        <v>0</v>
      </c>
      <c r="J94" s="26"/>
    </row>
    <row r="95" spans="1:15" x14ac:dyDescent="0.25">
      <c r="A95" s="15"/>
      <c r="B95" s="16" t="s">
        <v>21</v>
      </c>
      <c r="C95" s="10">
        <v>0</v>
      </c>
      <c r="D95" s="10">
        <v>0</v>
      </c>
      <c r="E95" s="10">
        <f t="shared" si="30"/>
        <v>0</v>
      </c>
      <c r="F95" s="10">
        <v>0</v>
      </c>
      <c r="G95" s="10">
        <v>0</v>
      </c>
      <c r="H95" s="10">
        <f t="shared" si="31"/>
        <v>0</v>
      </c>
    </row>
    <row r="96" spans="1:15" x14ac:dyDescent="0.25">
      <c r="A96" s="15"/>
      <c r="B96" s="16" t="s">
        <v>22</v>
      </c>
      <c r="C96" s="10">
        <v>0</v>
      </c>
      <c r="D96" s="10">
        <v>0</v>
      </c>
      <c r="E96" s="10">
        <f t="shared" si="30"/>
        <v>0</v>
      </c>
      <c r="F96" s="10">
        <v>0</v>
      </c>
      <c r="G96" s="10">
        <v>0</v>
      </c>
      <c r="H96" s="10">
        <f t="shared" si="31"/>
        <v>0</v>
      </c>
    </row>
    <row r="97" spans="1:11" x14ac:dyDescent="0.25">
      <c r="A97" s="32" t="s">
        <v>24</v>
      </c>
      <c r="B97" s="33"/>
      <c r="C97" s="10">
        <f>SUM(C98:C106)</f>
        <v>0</v>
      </c>
      <c r="D97" s="10">
        <f t="shared" ref="D97:G97" si="32">SUM(D98:D106)</f>
        <v>0</v>
      </c>
      <c r="E97" s="10">
        <f t="shared" si="32"/>
        <v>0</v>
      </c>
      <c r="F97" s="10">
        <f t="shared" si="32"/>
        <v>0</v>
      </c>
      <c r="G97" s="10">
        <f t="shared" si="32"/>
        <v>0</v>
      </c>
      <c r="H97" s="10">
        <f>SUM(H98:H106)</f>
        <v>0</v>
      </c>
    </row>
    <row r="98" spans="1:11" x14ac:dyDescent="0.25">
      <c r="A98" s="15"/>
      <c r="B98" s="16" t="s">
        <v>25</v>
      </c>
      <c r="C98" s="10">
        <v>0</v>
      </c>
      <c r="D98" s="10">
        <v>0</v>
      </c>
      <c r="E98" s="10">
        <f t="shared" ref="E98:E140" si="33">+C98+D98</f>
        <v>0</v>
      </c>
      <c r="F98" s="10">
        <v>0</v>
      </c>
      <c r="G98" s="10">
        <v>0</v>
      </c>
      <c r="H98" s="10">
        <f t="shared" ref="H98:H106" si="34">+E98-F98</f>
        <v>0</v>
      </c>
      <c r="K98" s="14"/>
    </row>
    <row r="99" spans="1:11" x14ac:dyDescent="0.25">
      <c r="A99" s="15"/>
      <c r="B99" s="16" t="s">
        <v>26</v>
      </c>
      <c r="C99" s="10">
        <v>0</v>
      </c>
      <c r="D99" s="10">
        <v>0</v>
      </c>
      <c r="E99" s="10">
        <f t="shared" si="33"/>
        <v>0</v>
      </c>
      <c r="F99" s="10">
        <v>0</v>
      </c>
      <c r="G99" s="10">
        <v>0</v>
      </c>
      <c r="H99" s="10">
        <f t="shared" si="34"/>
        <v>0</v>
      </c>
    </row>
    <row r="100" spans="1:11" x14ac:dyDescent="0.25">
      <c r="A100" s="15"/>
      <c r="B100" s="16" t="s">
        <v>27</v>
      </c>
      <c r="C100" s="10">
        <v>0</v>
      </c>
      <c r="D100" s="10">
        <v>0</v>
      </c>
      <c r="E100" s="10">
        <f t="shared" si="33"/>
        <v>0</v>
      </c>
      <c r="F100" s="10">
        <v>0</v>
      </c>
      <c r="G100" s="10">
        <v>0</v>
      </c>
      <c r="H100" s="10">
        <f t="shared" si="34"/>
        <v>0</v>
      </c>
    </row>
    <row r="101" spans="1:11" x14ac:dyDescent="0.25">
      <c r="A101" s="15"/>
      <c r="B101" s="16" t="s">
        <v>28</v>
      </c>
      <c r="C101" s="10">
        <v>0</v>
      </c>
      <c r="D101" s="10">
        <v>0</v>
      </c>
      <c r="E101" s="10">
        <f t="shared" si="33"/>
        <v>0</v>
      </c>
      <c r="F101" s="10">
        <v>0</v>
      </c>
      <c r="G101" s="10">
        <v>0</v>
      </c>
      <c r="H101" s="10">
        <f t="shared" si="34"/>
        <v>0</v>
      </c>
    </row>
    <row r="102" spans="1:11" x14ac:dyDescent="0.25">
      <c r="A102" s="15"/>
      <c r="B102" s="16" t="s">
        <v>29</v>
      </c>
      <c r="C102" s="10">
        <v>0</v>
      </c>
      <c r="D102" s="10">
        <v>0</v>
      </c>
      <c r="E102" s="10">
        <f t="shared" si="33"/>
        <v>0</v>
      </c>
      <c r="F102" s="10">
        <v>0</v>
      </c>
      <c r="G102" s="10">
        <v>0</v>
      </c>
      <c r="H102" s="10">
        <f t="shared" si="34"/>
        <v>0</v>
      </c>
    </row>
    <row r="103" spans="1:11" x14ac:dyDescent="0.25">
      <c r="A103" s="15"/>
      <c r="B103" s="16" t="s">
        <v>30</v>
      </c>
      <c r="C103" s="10">
        <v>0</v>
      </c>
      <c r="D103" s="10">
        <v>0</v>
      </c>
      <c r="E103" s="10">
        <f t="shared" si="33"/>
        <v>0</v>
      </c>
      <c r="F103" s="10">
        <v>0</v>
      </c>
      <c r="G103" s="10">
        <v>0</v>
      </c>
      <c r="H103" s="10">
        <f t="shared" si="34"/>
        <v>0</v>
      </c>
    </row>
    <row r="104" spans="1:11" x14ac:dyDescent="0.25">
      <c r="A104" s="15"/>
      <c r="B104" s="16" t="s">
        <v>31</v>
      </c>
      <c r="C104" s="10">
        <v>0</v>
      </c>
      <c r="D104" s="10">
        <v>0</v>
      </c>
      <c r="E104" s="10">
        <f t="shared" si="33"/>
        <v>0</v>
      </c>
      <c r="F104" s="10">
        <v>0</v>
      </c>
      <c r="G104" s="10">
        <v>0</v>
      </c>
      <c r="H104" s="10">
        <f t="shared" si="34"/>
        <v>0</v>
      </c>
    </row>
    <row r="105" spans="1:11" x14ac:dyDescent="0.25">
      <c r="A105" s="15"/>
      <c r="B105" s="16" t="s">
        <v>32</v>
      </c>
      <c r="C105" s="10">
        <v>0</v>
      </c>
      <c r="D105" s="10">
        <v>0</v>
      </c>
      <c r="E105" s="10">
        <f t="shared" si="33"/>
        <v>0</v>
      </c>
      <c r="F105" s="10">
        <v>0</v>
      </c>
      <c r="G105" s="10">
        <v>0</v>
      </c>
      <c r="H105" s="10">
        <f t="shared" si="34"/>
        <v>0</v>
      </c>
    </row>
    <row r="106" spans="1:11" x14ac:dyDescent="0.25">
      <c r="A106" s="15"/>
      <c r="B106" s="16" t="s">
        <v>33</v>
      </c>
      <c r="C106" s="10">
        <v>0</v>
      </c>
      <c r="D106" s="10">
        <v>0</v>
      </c>
      <c r="E106" s="10">
        <f t="shared" si="33"/>
        <v>0</v>
      </c>
      <c r="F106" s="10">
        <v>0</v>
      </c>
      <c r="G106" s="10">
        <v>0</v>
      </c>
      <c r="H106" s="10">
        <f t="shared" si="34"/>
        <v>0</v>
      </c>
    </row>
    <row r="107" spans="1:11" x14ac:dyDescent="0.25">
      <c r="A107" s="32" t="s">
        <v>34</v>
      </c>
      <c r="B107" s="33"/>
      <c r="C107" s="10">
        <f>SUM(C108:C116)</f>
        <v>0</v>
      </c>
      <c r="D107" s="10">
        <f t="shared" ref="D107:H107" si="35">SUM(D108:D116)</f>
        <v>0</v>
      </c>
      <c r="E107" s="10">
        <f t="shared" si="35"/>
        <v>0</v>
      </c>
      <c r="F107" s="10">
        <f t="shared" si="35"/>
        <v>0</v>
      </c>
      <c r="G107" s="10">
        <f t="shared" si="35"/>
        <v>0</v>
      </c>
      <c r="H107" s="10">
        <f t="shared" si="35"/>
        <v>0</v>
      </c>
    </row>
    <row r="108" spans="1:11" x14ac:dyDescent="0.25">
      <c r="A108" s="15"/>
      <c r="B108" s="16" t="s">
        <v>35</v>
      </c>
      <c r="C108" s="10">
        <v>0</v>
      </c>
      <c r="D108" s="10">
        <v>0</v>
      </c>
      <c r="E108" s="10">
        <f t="shared" si="33"/>
        <v>0</v>
      </c>
      <c r="F108" s="10">
        <v>0</v>
      </c>
      <c r="G108" s="10">
        <v>0</v>
      </c>
      <c r="H108" s="10">
        <f t="shared" ref="H108:H116" si="36">+E108-F108</f>
        <v>0</v>
      </c>
    </row>
    <row r="109" spans="1:11" x14ac:dyDescent="0.25">
      <c r="A109" s="15"/>
      <c r="B109" s="16" t="s">
        <v>36</v>
      </c>
      <c r="C109" s="10">
        <v>0</v>
      </c>
      <c r="D109" s="10">
        <v>0</v>
      </c>
      <c r="E109" s="10">
        <f t="shared" si="33"/>
        <v>0</v>
      </c>
      <c r="F109" s="10">
        <v>0</v>
      </c>
      <c r="G109" s="10">
        <v>0</v>
      </c>
      <c r="H109" s="10">
        <f t="shared" si="36"/>
        <v>0</v>
      </c>
    </row>
    <row r="110" spans="1:11" x14ac:dyDescent="0.25">
      <c r="A110" s="15"/>
      <c r="B110" s="16" t="s">
        <v>37</v>
      </c>
      <c r="C110" s="10">
        <v>0</v>
      </c>
      <c r="D110" s="10">
        <v>0</v>
      </c>
      <c r="E110" s="10">
        <f t="shared" si="33"/>
        <v>0</v>
      </c>
      <c r="F110" s="10">
        <v>0</v>
      </c>
      <c r="G110" s="10">
        <v>0</v>
      </c>
      <c r="H110" s="10">
        <f t="shared" si="36"/>
        <v>0</v>
      </c>
    </row>
    <row r="111" spans="1:11" x14ac:dyDescent="0.25">
      <c r="A111" s="15"/>
      <c r="B111" s="16" t="s">
        <v>38</v>
      </c>
      <c r="C111" s="10">
        <v>0</v>
      </c>
      <c r="D111" s="10">
        <v>0</v>
      </c>
      <c r="E111" s="10">
        <f t="shared" si="33"/>
        <v>0</v>
      </c>
      <c r="F111" s="10">
        <v>0</v>
      </c>
      <c r="G111" s="10">
        <v>0</v>
      </c>
      <c r="H111" s="10">
        <f t="shared" si="36"/>
        <v>0</v>
      </c>
    </row>
    <row r="112" spans="1:11" x14ac:dyDescent="0.25">
      <c r="A112" s="15"/>
      <c r="B112" s="16" t="s">
        <v>39</v>
      </c>
      <c r="C112" s="10">
        <v>0</v>
      </c>
      <c r="D112" s="10">
        <v>0</v>
      </c>
      <c r="E112" s="10">
        <f t="shared" si="33"/>
        <v>0</v>
      </c>
      <c r="F112" s="10">
        <v>0</v>
      </c>
      <c r="G112" s="10">
        <v>0</v>
      </c>
      <c r="H112" s="10">
        <f t="shared" si="36"/>
        <v>0</v>
      </c>
    </row>
    <row r="113" spans="1:11" x14ac:dyDescent="0.25">
      <c r="A113" s="15"/>
      <c r="B113" s="16" t="s">
        <v>40</v>
      </c>
      <c r="C113" s="10">
        <v>0</v>
      </c>
      <c r="D113" s="10">
        <v>0</v>
      </c>
      <c r="E113" s="10">
        <f t="shared" si="33"/>
        <v>0</v>
      </c>
      <c r="F113" s="10">
        <v>0</v>
      </c>
      <c r="G113" s="10">
        <v>0</v>
      </c>
      <c r="H113" s="10">
        <f t="shared" si="36"/>
        <v>0</v>
      </c>
    </row>
    <row r="114" spans="1:11" x14ac:dyDescent="0.25">
      <c r="A114" s="15"/>
      <c r="B114" s="16" t="s">
        <v>41</v>
      </c>
      <c r="C114" s="10">
        <v>0</v>
      </c>
      <c r="D114" s="10">
        <v>0</v>
      </c>
      <c r="E114" s="10">
        <f t="shared" si="33"/>
        <v>0</v>
      </c>
      <c r="F114" s="10">
        <v>0</v>
      </c>
      <c r="G114" s="10">
        <v>0</v>
      </c>
      <c r="H114" s="10">
        <f t="shared" si="36"/>
        <v>0</v>
      </c>
    </row>
    <row r="115" spans="1:11" x14ac:dyDescent="0.25">
      <c r="A115" s="15"/>
      <c r="B115" s="16" t="s">
        <v>42</v>
      </c>
      <c r="C115" s="10">
        <v>0</v>
      </c>
      <c r="D115" s="10">
        <v>0</v>
      </c>
      <c r="E115" s="10">
        <f t="shared" si="33"/>
        <v>0</v>
      </c>
      <c r="F115" s="10">
        <v>0</v>
      </c>
      <c r="G115" s="10">
        <v>0</v>
      </c>
      <c r="H115" s="10">
        <f t="shared" si="36"/>
        <v>0</v>
      </c>
    </row>
    <row r="116" spans="1:11" x14ac:dyDescent="0.25">
      <c r="A116" s="15"/>
      <c r="B116" s="16" t="s">
        <v>43</v>
      </c>
      <c r="C116" s="10">
        <v>0</v>
      </c>
      <c r="D116" s="10">
        <v>0</v>
      </c>
      <c r="E116" s="10">
        <f t="shared" si="33"/>
        <v>0</v>
      </c>
      <c r="F116" s="10">
        <v>0</v>
      </c>
      <c r="G116" s="10">
        <v>0</v>
      </c>
      <c r="H116" s="10">
        <f t="shared" si="36"/>
        <v>0</v>
      </c>
    </row>
    <row r="117" spans="1:11" x14ac:dyDescent="0.25">
      <c r="A117" s="32" t="s">
        <v>44</v>
      </c>
      <c r="B117" s="33"/>
      <c r="C117" s="10">
        <f>SUM(C118:C124)</f>
        <v>55334717.5</v>
      </c>
      <c r="D117" s="10">
        <f t="shared" ref="D117:E117" si="37">SUM(D118:D124)</f>
        <v>0</v>
      </c>
      <c r="E117" s="10">
        <f t="shared" si="37"/>
        <v>55334717.5</v>
      </c>
      <c r="F117" s="10">
        <f>SUM(F118:F126)</f>
        <v>11293710.5</v>
      </c>
      <c r="G117" s="10">
        <f>SUM(G118:G126)</f>
        <v>11293710.5</v>
      </c>
      <c r="H117" s="10">
        <f t="shared" ref="H117:H153" si="38">+E117-F117</f>
        <v>44041007</v>
      </c>
    </row>
    <row r="118" spans="1:11" x14ac:dyDescent="0.25">
      <c r="A118" s="15"/>
      <c r="B118" s="16" t="s">
        <v>45</v>
      </c>
      <c r="C118" s="10">
        <v>1855650</v>
      </c>
      <c r="D118" s="10">
        <v>0</v>
      </c>
      <c r="E118" s="10">
        <f t="shared" si="33"/>
        <v>1855650</v>
      </c>
      <c r="F118" s="10">
        <v>175860</v>
      </c>
      <c r="G118" s="10">
        <v>175860</v>
      </c>
      <c r="H118" s="10">
        <f t="shared" si="38"/>
        <v>1679790</v>
      </c>
    </row>
    <row r="119" spans="1:11" x14ac:dyDescent="0.25">
      <c r="A119" s="15"/>
      <c r="B119" s="16" t="s">
        <v>46</v>
      </c>
      <c r="C119" s="10">
        <v>0</v>
      </c>
      <c r="D119" s="10">
        <v>0</v>
      </c>
      <c r="E119" s="10">
        <f t="shared" si="33"/>
        <v>0</v>
      </c>
      <c r="F119" s="10">
        <v>0</v>
      </c>
      <c r="G119" s="10">
        <v>0</v>
      </c>
      <c r="H119" s="10">
        <f t="shared" si="38"/>
        <v>0</v>
      </c>
    </row>
    <row r="120" spans="1:11" x14ac:dyDescent="0.25">
      <c r="A120" s="15"/>
      <c r="B120" s="16" t="s">
        <v>47</v>
      </c>
      <c r="C120" s="10">
        <v>0</v>
      </c>
      <c r="D120" s="10">
        <v>0</v>
      </c>
      <c r="E120" s="10">
        <f t="shared" si="33"/>
        <v>0</v>
      </c>
      <c r="F120" s="10">
        <v>0</v>
      </c>
      <c r="G120" s="10">
        <v>0</v>
      </c>
      <c r="H120" s="10">
        <f t="shared" si="38"/>
        <v>0</v>
      </c>
    </row>
    <row r="121" spans="1:11" x14ac:dyDescent="0.25">
      <c r="A121" s="15"/>
      <c r="B121" s="16" t="s">
        <v>48</v>
      </c>
      <c r="C121" s="10">
        <v>0</v>
      </c>
      <c r="D121" s="10">
        <v>0</v>
      </c>
      <c r="E121" s="10">
        <f t="shared" si="33"/>
        <v>0</v>
      </c>
      <c r="F121" s="10">
        <v>0</v>
      </c>
      <c r="G121" s="10">
        <v>0</v>
      </c>
      <c r="H121" s="10">
        <f t="shared" si="38"/>
        <v>0</v>
      </c>
    </row>
    <row r="122" spans="1:11" x14ac:dyDescent="0.25">
      <c r="A122" s="15"/>
      <c r="B122" s="16" t="s">
        <v>49</v>
      </c>
      <c r="C122" s="10">
        <v>0</v>
      </c>
      <c r="D122" s="10">
        <v>0</v>
      </c>
      <c r="E122" s="10">
        <f t="shared" si="33"/>
        <v>0</v>
      </c>
      <c r="F122" s="10">
        <v>0</v>
      </c>
      <c r="G122" s="10">
        <v>0</v>
      </c>
      <c r="H122" s="10">
        <f t="shared" si="38"/>
        <v>0</v>
      </c>
    </row>
    <row r="123" spans="1:11" x14ac:dyDescent="0.25">
      <c r="A123" s="15"/>
      <c r="B123" s="16" t="s">
        <v>50</v>
      </c>
      <c r="C123" s="10">
        <v>53479067.5</v>
      </c>
      <c r="D123" s="10">
        <v>0</v>
      </c>
      <c r="E123" s="10">
        <f t="shared" si="33"/>
        <v>53479067.5</v>
      </c>
      <c r="F123" s="10">
        <v>11117850.5</v>
      </c>
      <c r="G123" s="10">
        <v>11117850.5</v>
      </c>
      <c r="H123" s="10">
        <f t="shared" si="38"/>
        <v>42361217</v>
      </c>
      <c r="K123" s="14"/>
    </row>
    <row r="124" spans="1:11" x14ac:dyDescent="0.25">
      <c r="A124" s="15"/>
      <c r="B124" s="16" t="s">
        <v>51</v>
      </c>
      <c r="C124" s="10">
        <v>0</v>
      </c>
      <c r="D124" s="10">
        <v>0</v>
      </c>
      <c r="E124" s="10">
        <f t="shared" si="33"/>
        <v>0</v>
      </c>
      <c r="F124" s="10">
        <v>0</v>
      </c>
      <c r="G124" s="10">
        <v>0</v>
      </c>
      <c r="H124" s="10">
        <f t="shared" si="38"/>
        <v>0</v>
      </c>
    </row>
    <row r="125" spans="1:11" x14ac:dyDescent="0.25">
      <c r="A125" s="15"/>
      <c r="B125" s="16" t="s">
        <v>52</v>
      </c>
      <c r="C125" s="10">
        <v>0</v>
      </c>
      <c r="D125" s="10">
        <v>0</v>
      </c>
      <c r="E125" s="10">
        <f t="shared" si="33"/>
        <v>0</v>
      </c>
      <c r="F125" s="10">
        <v>0</v>
      </c>
      <c r="G125" s="10">
        <v>0</v>
      </c>
      <c r="H125" s="10">
        <f t="shared" si="38"/>
        <v>0</v>
      </c>
      <c r="K125" s="14"/>
    </row>
    <row r="126" spans="1:11" x14ac:dyDescent="0.25">
      <c r="A126" s="15"/>
      <c r="B126" s="16" t="s">
        <v>53</v>
      </c>
      <c r="C126" s="10">
        <v>0</v>
      </c>
      <c r="D126" s="10">
        <v>0</v>
      </c>
      <c r="E126" s="10">
        <f t="shared" si="33"/>
        <v>0</v>
      </c>
      <c r="F126" s="10">
        <v>0</v>
      </c>
      <c r="G126" s="10">
        <v>0</v>
      </c>
      <c r="H126" s="10">
        <f t="shared" si="38"/>
        <v>0</v>
      </c>
    </row>
    <row r="127" spans="1:11" x14ac:dyDescent="0.25">
      <c r="A127" s="32" t="s">
        <v>54</v>
      </c>
      <c r="B127" s="33"/>
      <c r="C127" s="10">
        <f t="shared" ref="C127:G127" si="39">SUM(C128:C136)</f>
        <v>0</v>
      </c>
      <c r="D127" s="10">
        <f t="shared" si="39"/>
        <v>0</v>
      </c>
      <c r="E127" s="10">
        <f t="shared" si="39"/>
        <v>0</v>
      </c>
      <c r="F127" s="10">
        <f t="shared" si="39"/>
        <v>0</v>
      </c>
      <c r="G127" s="10">
        <f t="shared" si="39"/>
        <v>0</v>
      </c>
      <c r="H127" s="10">
        <f t="shared" si="38"/>
        <v>0</v>
      </c>
    </row>
    <row r="128" spans="1:11" x14ac:dyDescent="0.25">
      <c r="A128" s="15"/>
      <c r="B128" s="16" t="s">
        <v>55</v>
      </c>
      <c r="C128" s="10">
        <v>0</v>
      </c>
      <c r="D128" s="10">
        <v>0</v>
      </c>
      <c r="E128" s="10">
        <f t="shared" si="33"/>
        <v>0</v>
      </c>
      <c r="F128" s="10">
        <v>0</v>
      </c>
      <c r="G128" s="10">
        <v>0</v>
      </c>
      <c r="H128" s="10">
        <f t="shared" si="38"/>
        <v>0</v>
      </c>
    </row>
    <row r="129" spans="1:14" x14ac:dyDescent="0.25">
      <c r="A129" s="15"/>
      <c r="B129" s="16" t="s">
        <v>56</v>
      </c>
      <c r="C129" s="10">
        <v>0</v>
      </c>
      <c r="D129" s="10">
        <v>0</v>
      </c>
      <c r="E129" s="10">
        <f t="shared" si="33"/>
        <v>0</v>
      </c>
      <c r="F129" s="10">
        <v>0</v>
      </c>
      <c r="G129" s="10">
        <v>0</v>
      </c>
      <c r="H129" s="10">
        <f t="shared" si="38"/>
        <v>0</v>
      </c>
    </row>
    <row r="130" spans="1:14" x14ac:dyDescent="0.25">
      <c r="A130" s="15"/>
      <c r="B130" s="16" t="s">
        <v>57</v>
      </c>
      <c r="C130" s="10">
        <v>0</v>
      </c>
      <c r="D130" s="10">
        <v>0</v>
      </c>
      <c r="E130" s="10">
        <f t="shared" si="33"/>
        <v>0</v>
      </c>
      <c r="F130" s="10">
        <v>0</v>
      </c>
      <c r="G130" s="10">
        <v>0</v>
      </c>
      <c r="H130" s="10">
        <f t="shared" si="38"/>
        <v>0</v>
      </c>
    </row>
    <row r="131" spans="1:14" x14ac:dyDescent="0.25">
      <c r="A131" s="15"/>
      <c r="B131" s="16" t="s">
        <v>58</v>
      </c>
      <c r="C131" s="10">
        <v>0</v>
      </c>
      <c r="D131" s="10">
        <v>0</v>
      </c>
      <c r="E131" s="10">
        <f t="shared" si="33"/>
        <v>0</v>
      </c>
      <c r="F131" s="10">
        <v>0</v>
      </c>
      <c r="G131" s="10">
        <v>0</v>
      </c>
      <c r="H131" s="10">
        <f t="shared" si="38"/>
        <v>0</v>
      </c>
    </row>
    <row r="132" spans="1:14" x14ac:dyDescent="0.25">
      <c r="A132" s="15"/>
      <c r="B132" s="16" t="s">
        <v>59</v>
      </c>
      <c r="C132" s="10">
        <v>0</v>
      </c>
      <c r="D132" s="10">
        <v>0</v>
      </c>
      <c r="E132" s="10">
        <f t="shared" si="33"/>
        <v>0</v>
      </c>
      <c r="F132" s="10">
        <v>0</v>
      </c>
      <c r="G132" s="10">
        <v>0</v>
      </c>
      <c r="H132" s="10">
        <f t="shared" si="38"/>
        <v>0</v>
      </c>
    </row>
    <row r="133" spans="1:14" x14ac:dyDescent="0.25">
      <c r="A133" s="15"/>
      <c r="B133" s="16" t="s">
        <v>60</v>
      </c>
      <c r="C133" s="10">
        <v>0</v>
      </c>
      <c r="D133" s="10">
        <v>0</v>
      </c>
      <c r="E133" s="10">
        <f t="shared" si="33"/>
        <v>0</v>
      </c>
      <c r="F133" s="10">
        <v>0</v>
      </c>
      <c r="G133" s="10">
        <v>0</v>
      </c>
      <c r="H133" s="10">
        <f t="shared" si="38"/>
        <v>0</v>
      </c>
    </row>
    <row r="134" spans="1:14" x14ac:dyDescent="0.25">
      <c r="A134" s="15"/>
      <c r="B134" s="16" t="s">
        <v>61</v>
      </c>
      <c r="C134" s="10">
        <v>0</v>
      </c>
      <c r="D134" s="10">
        <v>0</v>
      </c>
      <c r="E134" s="10">
        <f t="shared" si="33"/>
        <v>0</v>
      </c>
      <c r="F134" s="10">
        <v>0</v>
      </c>
      <c r="G134" s="10">
        <v>0</v>
      </c>
      <c r="H134" s="10">
        <f t="shared" si="38"/>
        <v>0</v>
      </c>
      <c r="L134" s="18"/>
      <c r="M134" s="18"/>
      <c r="N134" s="18"/>
    </row>
    <row r="135" spans="1:14" x14ac:dyDescent="0.25">
      <c r="A135" s="15"/>
      <c r="B135" s="16" t="s">
        <v>62</v>
      </c>
      <c r="C135" s="10">
        <v>0</v>
      </c>
      <c r="D135" s="10">
        <v>0</v>
      </c>
      <c r="E135" s="10">
        <f t="shared" si="33"/>
        <v>0</v>
      </c>
      <c r="F135" s="10">
        <v>0</v>
      </c>
      <c r="G135" s="10">
        <v>0</v>
      </c>
      <c r="H135" s="10">
        <f t="shared" si="38"/>
        <v>0</v>
      </c>
      <c r="L135" s="18"/>
      <c r="M135" s="18"/>
      <c r="N135" s="18"/>
    </row>
    <row r="136" spans="1:14" x14ac:dyDescent="0.25">
      <c r="A136" s="15"/>
      <c r="B136" s="16" t="s">
        <v>63</v>
      </c>
      <c r="C136" s="10">
        <v>0</v>
      </c>
      <c r="D136" s="10">
        <v>0</v>
      </c>
      <c r="E136" s="10">
        <f t="shared" si="33"/>
        <v>0</v>
      </c>
      <c r="F136" s="10">
        <v>0</v>
      </c>
      <c r="G136" s="10">
        <v>0</v>
      </c>
      <c r="H136" s="10">
        <f t="shared" si="38"/>
        <v>0</v>
      </c>
      <c r="L136" s="18"/>
      <c r="M136" s="18"/>
      <c r="N136" s="18"/>
    </row>
    <row r="137" spans="1:14" x14ac:dyDescent="0.25">
      <c r="A137" s="32" t="s">
        <v>64</v>
      </c>
      <c r="B137" s="33"/>
      <c r="C137" s="10">
        <f>SUM(C138:C140)</f>
        <v>9330000</v>
      </c>
      <c r="D137" s="10">
        <f t="shared" ref="D137:G137" si="40">SUM(D138:D140)</f>
        <v>0</v>
      </c>
      <c r="E137" s="10">
        <f t="shared" si="40"/>
        <v>9330000</v>
      </c>
      <c r="F137" s="10">
        <f t="shared" si="40"/>
        <v>0</v>
      </c>
      <c r="G137" s="10">
        <f t="shared" si="40"/>
        <v>0</v>
      </c>
      <c r="H137" s="10">
        <f t="shared" si="38"/>
        <v>9330000</v>
      </c>
      <c r="K137" s="14"/>
      <c r="L137" s="18"/>
      <c r="M137" s="18"/>
      <c r="N137" s="18"/>
    </row>
    <row r="138" spans="1:14" x14ac:dyDescent="0.25">
      <c r="A138" s="15"/>
      <c r="B138" s="16" t="s">
        <v>65</v>
      </c>
      <c r="C138" s="10">
        <f>9325000-1000000</f>
        <v>8325000</v>
      </c>
      <c r="D138" s="10">
        <v>0</v>
      </c>
      <c r="E138" s="10">
        <f t="shared" si="33"/>
        <v>8325000</v>
      </c>
      <c r="F138" s="10">
        <v>0</v>
      </c>
      <c r="G138" s="10">
        <v>0</v>
      </c>
      <c r="H138" s="10">
        <f t="shared" si="38"/>
        <v>8325000</v>
      </c>
      <c r="J138" s="14"/>
      <c r="L138" s="18"/>
      <c r="M138" s="18"/>
      <c r="N138" s="18"/>
    </row>
    <row r="139" spans="1:14" x14ac:dyDescent="0.25">
      <c r="A139" s="15"/>
      <c r="B139" s="16" t="s">
        <v>66</v>
      </c>
      <c r="C139" s="10">
        <v>603000</v>
      </c>
      <c r="D139" s="10">
        <v>0</v>
      </c>
      <c r="E139" s="10">
        <f t="shared" si="33"/>
        <v>603000</v>
      </c>
      <c r="F139" s="10">
        <v>0</v>
      </c>
      <c r="G139" s="10">
        <v>0</v>
      </c>
      <c r="H139" s="10">
        <f t="shared" si="38"/>
        <v>603000</v>
      </c>
      <c r="M139" s="18"/>
    </row>
    <row r="140" spans="1:14" x14ac:dyDescent="0.25">
      <c r="A140" s="15"/>
      <c r="B140" s="16" t="s">
        <v>67</v>
      </c>
      <c r="C140" s="10">
        <v>402000</v>
      </c>
      <c r="D140" s="10">
        <v>0</v>
      </c>
      <c r="E140" s="10">
        <f t="shared" si="33"/>
        <v>402000</v>
      </c>
      <c r="F140" s="10">
        <v>0</v>
      </c>
      <c r="G140" s="10">
        <v>0</v>
      </c>
      <c r="H140" s="10">
        <f t="shared" si="38"/>
        <v>402000</v>
      </c>
      <c r="M140" s="18"/>
    </row>
    <row r="141" spans="1:14" x14ac:dyDescent="0.25">
      <c r="A141" s="32" t="s">
        <v>68</v>
      </c>
      <c r="B141" s="33"/>
      <c r="C141" s="10">
        <f>SUM(C142:C149)</f>
        <v>0</v>
      </c>
      <c r="D141" s="10">
        <f t="shared" ref="D141:G141" si="41">SUM(D142:D149)</f>
        <v>0</v>
      </c>
      <c r="E141" s="10">
        <f t="shared" si="41"/>
        <v>0</v>
      </c>
      <c r="F141" s="10">
        <f t="shared" si="41"/>
        <v>0</v>
      </c>
      <c r="G141" s="10">
        <f t="shared" si="41"/>
        <v>0</v>
      </c>
      <c r="H141" s="10">
        <f t="shared" si="38"/>
        <v>0</v>
      </c>
      <c r="M141" s="20"/>
    </row>
    <row r="142" spans="1:14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8"/>
        <v>0</v>
      </c>
    </row>
    <row r="143" spans="1:14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8"/>
        <v>0</v>
      </c>
    </row>
    <row r="144" spans="1:14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8"/>
        <v>0</v>
      </c>
    </row>
    <row r="145" spans="1:13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8"/>
        <v>0</v>
      </c>
      <c r="L145" s="18"/>
      <c r="M145" s="18"/>
    </row>
    <row r="146" spans="1:13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8"/>
        <v>0</v>
      </c>
      <c r="L146" s="18"/>
      <c r="M146" s="18"/>
    </row>
    <row r="147" spans="1:13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8"/>
        <v>0</v>
      </c>
      <c r="L147" s="18"/>
      <c r="M147" s="18"/>
    </row>
    <row r="148" spans="1:13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8"/>
        <v>0</v>
      </c>
      <c r="L148" s="18"/>
      <c r="M148" s="18"/>
    </row>
    <row r="149" spans="1:13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8"/>
        <v>0</v>
      </c>
      <c r="L149" s="18"/>
      <c r="M149" s="18"/>
    </row>
    <row r="150" spans="1:13" x14ac:dyDescent="0.25">
      <c r="A150" s="32" t="s">
        <v>77</v>
      </c>
      <c r="B150" s="33"/>
      <c r="C150" s="10">
        <f>SUM(C151:C153)</f>
        <v>14774332.600000001</v>
      </c>
      <c r="D150" s="10">
        <f>SUM(D151:D153)</f>
        <v>0</v>
      </c>
      <c r="E150" s="10">
        <f t="shared" ref="E150:G150" si="42">SUM(E151:E153)</f>
        <v>14774332.600000001</v>
      </c>
      <c r="F150" s="10">
        <f t="shared" si="42"/>
        <v>3953478.1</v>
      </c>
      <c r="G150" s="10">
        <f t="shared" si="42"/>
        <v>3953478.1</v>
      </c>
      <c r="H150" s="10">
        <f t="shared" si="38"/>
        <v>10820854.500000002</v>
      </c>
      <c r="L150" s="20"/>
    </row>
    <row r="151" spans="1:13" x14ac:dyDescent="0.25">
      <c r="A151" s="15"/>
      <c r="B151" s="16" t="s">
        <v>78</v>
      </c>
      <c r="C151" s="10">
        <v>0</v>
      </c>
      <c r="D151" s="10">
        <v>0</v>
      </c>
      <c r="E151" s="10">
        <f t="shared" ref="E151:E153" si="43">+C151+D151</f>
        <v>0</v>
      </c>
      <c r="F151" s="10">
        <v>0</v>
      </c>
      <c r="G151" s="10">
        <v>0</v>
      </c>
      <c r="H151" s="10">
        <f t="shared" si="38"/>
        <v>0</v>
      </c>
    </row>
    <row r="152" spans="1:13" x14ac:dyDescent="0.25">
      <c r="A152" s="15"/>
      <c r="B152" s="16" t="s">
        <v>79</v>
      </c>
      <c r="C152" s="10">
        <f>4468109.3+10306223.3</f>
        <v>14774332.600000001</v>
      </c>
      <c r="D152" s="10">
        <v>0</v>
      </c>
      <c r="E152" s="10">
        <f t="shared" si="43"/>
        <v>14774332.600000001</v>
      </c>
      <c r="F152" s="10">
        <v>3953478.1</v>
      </c>
      <c r="G152" s="10">
        <v>3953478.1</v>
      </c>
      <c r="H152" s="10">
        <f t="shared" si="38"/>
        <v>10820854.500000002</v>
      </c>
    </row>
    <row r="153" spans="1:13" x14ac:dyDescent="0.25">
      <c r="A153" s="15"/>
      <c r="B153" s="16" t="s">
        <v>80</v>
      </c>
      <c r="C153" s="10">
        <v>0</v>
      </c>
      <c r="D153" s="10">
        <v>0</v>
      </c>
      <c r="E153" s="10">
        <f t="shared" si="43"/>
        <v>0</v>
      </c>
      <c r="F153" s="10">
        <v>0</v>
      </c>
      <c r="G153" s="10">
        <v>0</v>
      </c>
      <c r="H153" s="10">
        <f t="shared" si="38"/>
        <v>0</v>
      </c>
    </row>
    <row r="154" spans="1:13" x14ac:dyDescent="0.25">
      <c r="A154" s="32" t="s">
        <v>81</v>
      </c>
      <c r="B154" s="33"/>
      <c r="C154" s="10">
        <f>SUM(C155:C161)</f>
        <v>4567338.5999999996</v>
      </c>
      <c r="D154" s="10">
        <f t="shared" ref="D154:F154" si="44">SUM(D155:D161)</f>
        <v>0</v>
      </c>
      <c r="E154" s="10">
        <f t="shared" si="44"/>
        <v>4567338.5999999996</v>
      </c>
      <c r="F154" s="10">
        <f t="shared" si="44"/>
        <v>1089566.3999999999</v>
      </c>
      <c r="G154" s="10">
        <f>SUM(G155:G161)</f>
        <v>1089566.3999999999</v>
      </c>
      <c r="H154" s="10">
        <f>+E154-F154</f>
        <v>3477772.1999999997</v>
      </c>
    </row>
    <row r="155" spans="1:13" x14ac:dyDescent="0.25">
      <c r="A155" s="15"/>
      <c r="B155" s="16" t="s">
        <v>82</v>
      </c>
      <c r="C155" s="10">
        <v>1000000</v>
      </c>
      <c r="D155" s="10">
        <v>0</v>
      </c>
      <c r="E155" s="10">
        <f t="shared" ref="E155:E161" si="45">+C155+D155</f>
        <v>1000000</v>
      </c>
      <c r="F155" s="19">
        <v>250670.8</v>
      </c>
      <c r="G155" s="19">
        <v>250670.8</v>
      </c>
      <c r="H155" s="10">
        <f t="shared" ref="H155:H161" si="46">+E155-F155</f>
        <v>749329.2</v>
      </c>
    </row>
    <row r="156" spans="1:13" x14ac:dyDescent="0.25">
      <c r="A156" s="15"/>
      <c r="B156" s="16" t="s">
        <v>83</v>
      </c>
      <c r="C156" s="10">
        <v>3567338.6</v>
      </c>
      <c r="D156" s="10">
        <v>0</v>
      </c>
      <c r="E156" s="10">
        <f t="shared" si="45"/>
        <v>3567338.6</v>
      </c>
      <c r="F156" s="19">
        <v>789757.4</v>
      </c>
      <c r="G156" s="19">
        <v>789757.4</v>
      </c>
      <c r="H156" s="10">
        <f t="shared" si="46"/>
        <v>2777581.2</v>
      </c>
    </row>
    <row r="157" spans="1:13" x14ac:dyDescent="0.25">
      <c r="A157" s="15"/>
      <c r="B157" s="16" t="s">
        <v>84</v>
      </c>
      <c r="C157" s="10">
        <v>0</v>
      </c>
      <c r="D157" s="10">
        <v>0</v>
      </c>
      <c r="E157" s="10">
        <f t="shared" si="45"/>
        <v>0</v>
      </c>
      <c r="F157" s="10">
        <v>0</v>
      </c>
      <c r="G157" s="10">
        <v>0</v>
      </c>
      <c r="H157" s="10">
        <f t="shared" si="46"/>
        <v>0</v>
      </c>
    </row>
    <row r="158" spans="1:13" x14ac:dyDescent="0.25">
      <c r="A158" s="15"/>
      <c r="B158" s="16" t="s">
        <v>85</v>
      </c>
      <c r="C158" s="10">
        <v>0</v>
      </c>
      <c r="D158" s="10">
        <v>0</v>
      </c>
      <c r="E158" s="10">
        <f t="shared" si="45"/>
        <v>0</v>
      </c>
      <c r="F158" s="10">
        <v>0</v>
      </c>
      <c r="G158" s="10">
        <v>0</v>
      </c>
      <c r="H158" s="10">
        <f t="shared" si="46"/>
        <v>0</v>
      </c>
    </row>
    <row r="159" spans="1:13" x14ac:dyDescent="0.25">
      <c r="A159" s="15"/>
      <c r="B159" s="16" t="s">
        <v>86</v>
      </c>
      <c r="C159" s="10">
        <v>0</v>
      </c>
      <c r="D159" s="10">
        <v>0</v>
      </c>
      <c r="E159" s="10">
        <f t="shared" si="45"/>
        <v>0</v>
      </c>
      <c r="F159" s="10">
        <v>49138.2</v>
      </c>
      <c r="G159" s="10">
        <v>49138.2</v>
      </c>
      <c r="H159" s="10">
        <f t="shared" si="46"/>
        <v>-49138.2</v>
      </c>
    </row>
    <row r="160" spans="1:13" x14ac:dyDescent="0.25">
      <c r="A160" s="15"/>
      <c r="B160" s="16" t="s">
        <v>87</v>
      </c>
      <c r="C160" s="10">
        <v>0</v>
      </c>
      <c r="D160" s="10">
        <v>0</v>
      </c>
      <c r="E160" s="10">
        <f t="shared" si="45"/>
        <v>0</v>
      </c>
      <c r="F160" s="10">
        <v>0</v>
      </c>
      <c r="G160" s="10">
        <v>0</v>
      </c>
      <c r="H160" s="10">
        <f t="shared" si="46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45"/>
        <v>0</v>
      </c>
      <c r="F161" s="10">
        <v>0</v>
      </c>
      <c r="G161" s="10">
        <v>0</v>
      </c>
      <c r="H161" s="10">
        <f t="shared" si="46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30" t="s">
        <v>90</v>
      </c>
      <c r="B163" s="31"/>
      <c r="C163" s="12">
        <f>+C10+C88</f>
        <v>241103639.44399998</v>
      </c>
      <c r="D163" s="12">
        <f t="shared" ref="D163:H163" si="47">+D10+D88</f>
        <v>0</v>
      </c>
      <c r="E163" s="12">
        <f t="shared" si="47"/>
        <v>241103639.44399998</v>
      </c>
      <c r="F163" s="12">
        <f t="shared" si="47"/>
        <v>61848519.403280005</v>
      </c>
      <c r="G163" s="12">
        <f t="shared" si="47"/>
        <v>59741784.1972</v>
      </c>
      <c r="H163" s="12">
        <f t="shared" si="47"/>
        <v>179255120.04071999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F166" s="28"/>
      <c r="G166" s="27"/>
      <c r="H166" s="14"/>
    </row>
    <row r="167" spans="1:11" x14ac:dyDescent="0.25">
      <c r="F167" s="27"/>
      <c r="G167" s="27"/>
      <c r="J167" s="18"/>
      <c r="K167" s="18"/>
    </row>
    <row r="168" spans="1:11" x14ac:dyDescent="0.25">
      <c r="C168" s="14"/>
      <c r="D168" s="14"/>
      <c r="E168" s="14"/>
      <c r="F168" s="28"/>
      <c r="G168" s="28"/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21"/>
      <c r="D184" s="21"/>
      <c r="E184" s="21"/>
      <c r="F184" s="21"/>
      <c r="G184" s="21"/>
      <c r="H184" s="21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22"/>
      <c r="G187" s="22"/>
    </row>
    <row r="188" spans="3:13" x14ac:dyDescent="0.25">
      <c r="F188" s="23"/>
      <c r="G188" s="23"/>
    </row>
    <row r="190" spans="3:13" x14ac:dyDescent="0.25">
      <c r="F190" s="20"/>
      <c r="G190" s="20"/>
    </row>
  </sheetData>
  <mergeCells count="31"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63:B163"/>
    <mergeCell ref="A117:B117"/>
    <mergeCell ref="A127:B127"/>
    <mergeCell ref="A137:B137"/>
    <mergeCell ref="A141:B141"/>
    <mergeCell ref="A150:B150"/>
    <mergeCell ref="A154:B154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</cp:lastModifiedBy>
  <cp:revision/>
  <cp:lastPrinted>2018-05-03T19:18:41Z</cp:lastPrinted>
  <dcterms:created xsi:type="dcterms:W3CDTF">2017-05-09T18:38:53Z</dcterms:created>
  <dcterms:modified xsi:type="dcterms:W3CDTF">2018-05-04T03:16:02Z</dcterms:modified>
</cp:coreProperties>
</file>