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490" windowHeight="7290"/>
  </bookViews>
  <sheets>
    <sheet name="Formato 6b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H14" i="7"/>
  <c r="D17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H36" i="7"/>
  <c r="G36" i="7"/>
  <c r="D36" i="7"/>
  <c r="H31" i="7"/>
  <c r="G31" i="7"/>
  <c r="D31" i="7"/>
  <c r="H29" i="7"/>
  <c r="H23" i="7"/>
  <c r="G29" i="7"/>
  <c r="H45" i="7"/>
  <c r="G45" i="7"/>
  <c r="G16" i="7" s="1"/>
  <c r="H58" i="7"/>
  <c r="G58" i="7"/>
  <c r="D29" i="7"/>
  <c r="H28" i="7"/>
  <c r="G28" i="7"/>
  <c r="D28" i="7"/>
  <c r="D27" i="7"/>
  <c r="G23" i="7"/>
  <c r="D23" i="7"/>
  <c r="D22" i="7"/>
  <c r="D16" i="7"/>
  <c r="H15" i="7"/>
  <c r="G15" i="7"/>
  <c r="D15" i="7"/>
  <c r="G14" i="7"/>
  <c r="H43" i="7"/>
  <c r="G43" i="7"/>
  <c r="D14" i="7"/>
  <c r="D13" i="7"/>
  <c r="D52" i="7"/>
  <c r="D45" i="7"/>
  <c r="D10" i="7" l="1"/>
  <c r="I66" i="7" l="1"/>
  <c r="I64" i="7"/>
  <c r="I63" i="7"/>
  <c r="I62" i="7"/>
  <c r="I61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F66" i="7"/>
  <c r="F65" i="7"/>
  <c r="I65" i="7" s="1"/>
  <c r="F64" i="7"/>
  <c r="F63" i="7"/>
  <c r="F62" i="7"/>
  <c r="F61" i="7"/>
  <c r="F60" i="7"/>
  <c r="I60" i="7" s="1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D39" i="7" l="1"/>
  <c r="H10" i="7"/>
  <c r="G10" i="7"/>
  <c r="E10" i="7"/>
  <c r="D68" i="7" l="1"/>
  <c r="E39" i="7" l="1"/>
  <c r="F10" i="7" l="1"/>
  <c r="F39" i="7"/>
  <c r="I10" i="7" l="1"/>
  <c r="G39" i="7"/>
  <c r="G68" i="7" s="1"/>
  <c r="I39" i="7"/>
  <c r="H39" i="7"/>
  <c r="F68" i="7"/>
  <c r="E68" i="7" l="1"/>
  <c r="H68" i="7"/>
  <c r="I68" i="7" l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<sst xmlns="http://schemas.openxmlformats.org/spreadsheetml/2006/main" count="121" uniqueCount="69">
  <si>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</si>
  <si>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</si>
  <si>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</si>
  <si>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</si>
  <si>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</si>
  <si>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</si>
  <si>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</si>
  <si>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</si>
  <si>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</si>
  <si>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</si>
  <si>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</si>
  <si>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</si>
  <si>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</si>
  <si>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</si>
  <si>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
(I=A+B+C+D+E+F+G+H+I+J+K+L+M+N+Ñ+O+P+Q+R+S+T+U+V+W+X+Y+Z)</t>
  </si>
  <si>
    <t>II. Gasto Etiquetado
(II=A+B+C+D+E+F+G+H+I+J+K+L+M+N+Ñ+O+P+Q+R+S+T+U+V+W+X+Y+Z)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</si>
  <si>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</si>
  <si>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</si>
  <si>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</si>
  <si>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</si>
  <si>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</si>
  <si>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</si>
  <si>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</si>
  <si>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</si>
  <si>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</si>
  <si>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</si>
  <si>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</si>
  <si>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</si>
  <si>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</si>
  <si>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</si>
  <si>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</si>
  <si>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</si>
  <si>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</si>
  <si>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</si>
  <si>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</si>
  <si>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</si>
  <si>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</si>
  <si>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</si>
  <si>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</si>
  <si>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</si>
  <si>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</si>
  <si>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</si>
  <si>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</si>
  <si>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</si>
  <si>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</si>
  <si>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</si>
  <si>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</si>
  <si>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</si>
  <si>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</si>
  <si>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</si>
  <si>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</si>
  <si>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</si>
  <si>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</si>
  <si>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</si>
  <si>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</si>
  <si>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</si>
  <si>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</si>
  <si>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</si>
  <si>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</si>
  <si>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</si>
  <si>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</si>
  <si>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</si>
  <si>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</si>
  <si>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</si>
  <si>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</si>
  <si>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</si>
  <si>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Organos Autónomos</t>
  </si>
  <si>
    <t>Poderes Legislativo y Judicial</t>
  </si>
  <si>
    <t>Del 1 de enero al 30 de junio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</si>
</sst>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_ ;\-#,##0.0\ 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164" fontId="1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6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="130" zoomScaleNormal="130" workbookViewId="0">
      <selection activeCell="H20" sqref="H20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35" t="s">
        <v>0</v>
      </c>
      <c r="C1" s="36"/>
      <c r="D1" s="36"/>
      <c r="E1" s="36"/>
      <c r="F1" s="36"/>
      <c r="G1" s="36"/>
      <c r="H1" s="36"/>
      <c r="I1" s="37"/>
    </row>
    <row r="2" spans="2:10" ht="15" x14ac:dyDescent="0.25">
      <c r="B2" s="43" t="s">
        <v>1</v>
      </c>
      <c r="C2" s="44"/>
      <c r="D2" s="44"/>
      <c r="E2" s="44"/>
      <c r="F2" s="44"/>
      <c r="G2" s="44"/>
      <c r="H2" s="44"/>
      <c r="I2" s="45"/>
    </row>
    <row r="3" spans="2:10" ht="14.1" customHeight="1" x14ac:dyDescent="0.2">
      <c r="B3" s="50" t="s">
        <v>2</v>
      </c>
      <c r="C3" s="51"/>
      <c r="D3" s="51"/>
      <c r="E3" s="51"/>
      <c r="F3" s="51"/>
      <c r="G3" s="51"/>
      <c r="H3" s="51"/>
      <c r="I3" s="52"/>
    </row>
    <row r="4" spans="2:10" ht="14.1" customHeight="1" x14ac:dyDescent="0.2">
      <c r="B4" s="53" t="s">
        <v>3</v>
      </c>
      <c r="C4" s="54"/>
      <c r="D4" s="54"/>
      <c r="E4" s="54"/>
      <c r="F4" s="54"/>
      <c r="G4" s="54"/>
      <c r="H4" s="54"/>
      <c r="I4" s="55"/>
    </row>
    <row r="5" spans="2:10" ht="14.1" customHeight="1" x14ac:dyDescent="0.2">
      <c r="B5" s="53" t="s">
        <v>68</v>
      </c>
      <c r="C5" s="54"/>
      <c r="D5" s="54"/>
      <c r="E5" s="54"/>
      <c r="F5" s="54"/>
      <c r="G5" s="54"/>
      <c r="H5" s="54"/>
      <c r="I5" s="55"/>
    </row>
    <row r="6" spans="2:10" ht="14.1" customHeight="1" x14ac:dyDescent="0.2">
      <c r="B6" s="56" t="s">
        <v>4</v>
      </c>
      <c r="C6" s="57"/>
      <c r="D6" s="57"/>
      <c r="E6" s="57"/>
      <c r="F6" s="57"/>
      <c r="G6" s="57"/>
      <c r="H6" s="57"/>
      <c r="I6" s="58"/>
    </row>
    <row r="7" spans="2:10" ht="15" customHeight="1" x14ac:dyDescent="0.2">
      <c r="B7" s="42" t="s">
        <v>5</v>
      </c>
      <c r="C7" s="42"/>
      <c r="D7" s="42" t="s">
        <v>6</v>
      </c>
      <c r="E7" s="42"/>
      <c r="F7" s="42"/>
      <c r="G7" s="42"/>
      <c r="H7" s="42"/>
      <c r="I7" s="42" t="s">
        <v>7</v>
      </c>
    </row>
    <row r="8" spans="2:10" ht="21" customHeight="1" x14ac:dyDescent="0.2">
      <c r="B8" s="42"/>
      <c r="C8" s="42"/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42"/>
    </row>
    <row r="9" spans="2:10" ht="8.1" customHeight="1" x14ac:dyDescent="0.2">
      <c r="B9" s="46"/>
      <c r="C9" s="47"/>
      <c r="D9" s="27"/>
      <c r="E9" s="2"/>
      <c r="F9" s="2"/>
      <c r="G9" s="2"/>
      <c r="H9" s="2"/>
      <c r="I9" s="2"/>
    </row>
    <row r="10" spans="2:10" ht="30" customHeight="1" x14ac:dyDescent="0.2">
      <c r="B10" s="38" t="s">
        <v>14</v>
      </c>
      <c r="C10" s="39"/>
      <c r="D10" s="30">
        <f>SUM(D12:D37)</f>
        <v>152067929.34999996</v>
      </c>
      <c r="E10" s="9">
        <f t="shared" ref="D10:I10" si="0">SUM(E12:E37)</f>
        <v>1073367.2999999998</v>
      </c>
      <c r="F10" s="9">
        <f t="shared" si="0"/>
        <v>153141296.65000001</v>
      </c>
      <c r="G10" s="9">
        <f t="shared" si="0"/>
        <v>56271263.099999994</v>
      </c>
      <c r="H10" s="9">
        <f t="shared" si="0"/>
        <v>32934919.299999997</v>
      </c>
      <c r="I10" s="9">
        <f t="shared" si="0"/>
        <v>96870033.549999997</v>
      </c>
    </row>
    <row r="11" spans="2:10" ht="8.1" customHeight="1" x14ac:dyDescent="0.2">
      <c r="B11" s="38"/>
      <c r="C11" s="39"/>
      <c r="D11" s="31"/>
      <c r="E11" s="10"/>
      <c r="F11" s="10"/>
      <c r="G11" s="10"/>
      <c r="H11" s="10"/>
      <c r="I11" s="10"/>
    </row>
    <row r="12" spans="2:10" x14ac:dyDescent="0.2">
      <c r="B12" s="28" t="s">
        <v>40</v>
      </c>
      <c r="C12" s="4" t="s">
        <v>16</v>
      </c>
      <c r="D12" s="29">
        <v>59501.7</v>
      </c>
      <c r="E12" s="11">
        <v>0</v>
      </c>
      <c r="F12" s="11">
        <f>+D12+E12</f>
        <v>59501.7</v>
      </c>
      <c r="G12" s="11">
        <v>15186.7</v>
      </c>
      <c r="H12" s="11">
        <v>14844.2</v>
      </c>
      <c r="I12" s="11">
        <f>+F12-G12</f>
        <v>44315</v>
      </c>
      <c r="J12" s="3"/>
    </row>
    <row r="13" spans="2:10" x14ac:dyDescent="0.2">
      <c r="B13" s="28" t="s">
        <v>41</v>
      </c>
      <c r="C13" s="4" t="s">
        <v>17</v>
      </c>
      <c r="D13" s="29">
        <f>2596022.4-D42</f>
        <v>710822.39999999991</v>
      </c>
      <c r="E13" s="11">
        <v>-98172.099999999977</v>
      </c>
      <c r="F13" s="11">
        <f t="shared" ref="F13:F37" si="1">+D13+E13</f>
        <v>612650.29999999993</v>
      </c>
      <c r="G13" s="11">
        <v>673509.00000000012</v>
      </c>
      <c r="H13" s="11">
        <v>576989</v>
      </c>
      <c r="I13" s="11">
        <f t="shared" ref="I13:I37" si="2">+F13-G13</f>
        <v>-60858.700000000186</v>
      </c>
      <c r="J13" s="3"/>
    </row>
    <row r="14" spans="2:10" x14ac:dyDescent="0.2">
      <c r="B14" s="28" t="s">
        <v>42</v>
      </c>
      <c r="C14" s="4" t="s">
        <v>18</v>
      </c>
      <c r="D14" s="29">
        <f>63792578.4-D43</f>
        <v>47033678.399999999</v>
      </c>
      <c r="E14" s="11">
        <v>-137916.40000000002</v>
      </c>
      <c r="F14" s="11">
        <f t="shared" si="1"/>
        <v>46895762</v>
      </c>
      <c r="G14" s="11">
        <f>8284539.7-G43</f>
        <v>1130558.3999999994</v>
      </c>
      <c r="H14" s="11">
        <f>6615591.8-H43+600000</f>
        <v>61610.499999999069</v>
      </c>
      <c r="I14" s="11">
        <f t="shared" si="2"/>
        <v>45765203.600000001</v>
      </c>
      <c r="J14" s="3"/>
    </row>
    <row r="15" spans="2:10" x14ac:dyDescent="0.2">
      <c r="B15" s="28" t="s">
        <v>43</v>
      </c>
      <c r="C15" s="4" t="s">
        <v>19</v>
      </c>
      <c r="D15" s="29">
        <f>757726.5-D44</f>
        <v>547370.5</v>
      </c>
      <c r="E15" s="11">
        <v>18703.5</v>
      </c>
      <c r="F15" s="11">
        <f t="shared" si="1"/>
        <v>566074</v>
      </c>
      <c r="G15" s="11">
        <f>251415.4-G44</f>
        <v>159417.09999999998</v>
      </c>
      <c r="H15" s="11">
        <f>251415.4-H44</f>
        <v>159417.09999999998</v>
      </c>
      <c r="I15" s="11">
        <f t="shared" si="2"/>
        <v>406656.9</v>
      </c>
      <c r="J15" s="3"/>
    </row>
    <row r="16" spans="2:10" x14ac:dyDescent="0.2">
      <c r="B16" s="28" t="s">
        <v>44</v>
      </c>
      <c r="C16" s="4" t="s">
        <v>20</v>
      </c>
      <c r="D16" s="29">
        <f>81657803-D45</f>
        <v>39057453</v>
      </c>
      <c r="E16" s="11">
        <v>768908.79999999993</v>
      </c>
      <c r="F16" s="11">
        <f t="shared" si="1"/>
        <v>39826361.799999997</v>
      </c>
      <c r="G16" s="11">
        <f>39361389.5-G45</f>
        <v>16042986.899999999</v>
      </c>
      <c r="H16" s="11">
        <f>39344713.3-H45-600000</f>
        <v>15426310.699999996</v>
      </c>
      <c r="I16" s="11">
        <f t="shared" si="2"/>
        <v>23783374.899999999</v>
      </c>
      <c r="J16" s="3"/>
    </row>
    <row r="17" spans="2:10" x14ac:dyDescent="0.2">
      <c r="B17" s="28" t="s">
        <v>45</v>
      </c>
      <c r="C17" s="4" t="s">
        <v>21</v>
      </c>
      <c r="D17" s="29">
        <f>2494507.6-D46</f>
        <v>2111347.6</v>
      </c>
      <c r="E17" s="11">
        <v>75036.3</v>
      </c>
      <c r="F17" s="11">
        <f t="shared" si="1"/>
        <v>2186383.9</v>
      </c>
      <c r="G17" s="11">
        <v>3742848.9</v>
      </c>
      <c r="H17" s="11">
        <v>144253.29999999999</v>
      </c>
      <c r="I17" s="11">
        <f t="shared" si="2"/>
        <v>-1556465</v>
      </c>
      <c r="J17" s="3"/>
    </row>
    <row r="18" spans="2:10" x14ac:dyDescent="0.2">
      <c r="B18" s="28" t="s">
        <v>46</v>
      </c>
      <c r="C18" s="4" t="s">
        <v>22</v>
      </c>
      <c r="D18" s="29">
        <v>700973.1</v>
      </c>
      <c r="E18" s="11">
        <v>-16066.5</v>
      </c>
      <c r="F18" s="11">
        <f t="shared" si="1"/>
        <v>684906.6</v>
      </c>
      <c r="G18" s="11">
        <v>93127</v>
      </c>
      <c r="H18" s="11">
        <v>90614</v>
      </c>
      <c r="I18" s="11">
        <f t="shared" si="2"/>
        <v>591779.6</v>
      </c>
      <c r="J18" s="3"/>
    </row>
    <row r="19" spans="2:10" x14ac:dyDescent="0.2">
      <c r="B19" s="28" t="s">
        <v>47</v>
      </c>
      <c r="C19" s="4" t="s">
        <v>23</v>
      </c>
      <c r="D19" s="29">
        <v>385595</v>
      </c>
      <c r="E19" s="11">
        <v>5437.9</v>
      </c>
      <c r="F19" s="11">
        <f t="shared" si="1"/>
        <v>391032.9</v>
      </c>
      <c r="G19" s="11">
        <v>148367</v>
      </c>
      <c r="H19" s="11">
        <v>138253.9</v>
      </c>
      <c r="I19" s="11">
        <f t="shared" si="2"/>
        <v>242665.90000000002</v>
      </c>
      <c r="J19" s="3"/>
    </row>
    <row r="20" spans="2:10" x14ac:dyDescent="0.2">
      <c r="B20" s="28" t="s">
        <v>48</v>
      </c>
      <c r="C20" s="4" t="s">
        <v>24</v>
      </c>
      <c r="D20" s="29">
        <v>1173579.2</v>
      </c>
      <c r="E20" s="11">
        <v>28770.2</v>
      </c>
      <c r="F20" s="11">
        <f t="shared" si="1"/>
        <v>1202349.3999999999</v>
      </c>
      <c r="G20" s="11">
        <v>496274.70000000007</v>
      </c>
      <c r="H20" s="11">
        <v>405520.7</v>
      </c>
      <c r="I20" s="11">
        <f t="shared" si="2"/>
        <v>706074.69999999984</v>
      </c>
      <c r="J20" s="3"/>
    </row>
    <row r="21" spans="2:10" x14ac:dyDescent="0.2">
      <c r="B21" s="28" t="s">
        <v>49</v>
      </c>
      <c r="C21" s="4" t="s">
        <v>25</v>
      </c>
      <c r="D21" s="29">
        <v>130096</v>
      </c>
      <c r="E21" s="11">
        <v>13382.300000000001</v>
      </c>
      <c r="F21" s="11">
        <f t="shared" si="1"/>
        <v>143478.29999999999</v>
      </c>
      <c r="G21" s="11">
        <v>47896.3</v>
      </c>
      <c r="H21" s="11">
        <v>47896.3</v>
      </c>
      <c r="I21" s="11">
        <f t="shared" si="2"/>
        <v>95581.999999999985</v>
      </c>
      <c r="J21" s="3"/>
    </row>
    <row r="22" spans="2:10" x14ac:dyDescent="0.2">
      <c r="B22" s="28" t="s">
        <v>50</v>
      </c>
      <c r="C22" s="4" t="s">
        <v>26</v>
      </c>
      <c r="D22" s="29">
        <f>5199000.25-D51</f>
        <v>5188950.25</v>
      </c>
      <c r="E22" s="11">
        <v>110977.1</v>
      </c>
      <c r="F22" s="11">
        <f t="shared" si="1"/>
        <v>5299927.3499999996</v>
      </c>
      <c r="G22" s="11">
        <v>14998351</v>
      </c>
      <c r="H22" s="11">
        <v>172724.59999999998</v>
      </c>
      <c r="I22" s="11">
        <f t="shared" si="2"/>
        <v>-9698423.6500000004</v>
      </c>
      <c r="J22" s="3"/>
    </row>
    <row r="23" spans="2:10" x14ac:dyDescent="0.2">
      <c r="B23" s="28" t="s">
        <v>51</v>
      </c>
      <c r="C23" s="4" t="s">
        <v>27</v>
      </c>
      <c r="D23" s="29">
        <f>28905857.2-D52</f>
        <v>9140240.6999999993</v>
      </c>
      <c r="E23" s="11">
        <v>23815.7</v>
      </c>
      <c r="F23" s="11">
        <f t="shared" si="1"/>
        <v>9164056.3999999985</v>
      </c>
      <c r="G23" s="11">
        <f>13456673-G52</f>
        <v>3909864.4000000004</v>
      </c>
      <c r="H23" s="11">
        <f>12808748-H52-500000</f>
        <v>2761939.4000000004</v>
      </c>
      <c r="I23" s="11">
        <f t="shared" si="2"/>
        <v>5254191.9999999981</v>
      </c>
      <c r="J23" s="3"/>
    </row>
    <row r="24" spans="2:10" x14ac:dyDescent="0.2">
      <c r="B24" s="28" t="s">
        <v>52</v>
      </c>
      <c r="C24" s="4" t="s">
        <v>28</v>
      </c>
      <c r="D24" s="29">
        <v>57042</v>
      </c>
      <c r="E24" s="11">
        <v>10561.7</v>
      </c>
      <c r="F24" s="11">
        <f t="shared" si="1"/>
        <v>67603.7</v>
      </c>
      <c r="G24" s="11">
        <v>20260.7</v>
      </c>
      <c r="H24" s="11">
        <v>20260.7</v>
      </c>
      <c r="I24" s="11">
        <f t="shared" si="2"/>
        <v>47343</v>
      </c>
      <c r="J24" s="3"/>
    </row>
    <row r="25" spans="2:10" x14ac:dyDescent="0.2">
      <c r="B25" s="28" t="s">
        <v>53</v>
      </c>
      <c r="C25" s="4" t="s">
        <v>29</v>
      </c>
      <c r="D25" s="29">
        <v>1056606</v>
      </c>
      <c r="E25" s="11">
        <v>132109.9</v>
      </c>
      <c r="F25" s="11">
        <f t="shared" si="1"/>
        <v>1188715.8999999999</v>
      </c>
      <c r="G25" s="11">
        <v>238793.2</v>
      </c>
      <c r="H25" s="11">
        <v>238793.2</v>
      </c>
      <c r="I25" s="11">
        <f t="shared" si="2"/>
        <v>949922.7</v>
      </c>
      <c r="J25" s="3"/>
    </row>
    <row r="26" spans="2:10" x14ac:dyDescent="0.2">
      <c r="B26" s="28" t="s">
        <v>54</v>
      </c>
      <c r="C26" s="4" t="s">
        <v>30</v>
      </c>
      <c r="D26" s="29">
        <v>1075267.6000000001</v>
      </c>
      <c r="E26" s="11">
        <v>12145</v>
      </c>
      <c r="F26" s="11">
        <f t="shared" si="1"/>
        <v>1087412.6000000001</v>
      </c>
      <c r="G26" s="11">
        <v>458189.6</v>
      </c>
      <c r="H26" s="11">
        <v>323204.40000000002</v>
      </c>
      <c r="I26" s="11">
        <f t="shared" si="2"/>
        <v>629223.00000000012</v>
      </c>
      <c r="J26" s="3"/>
    </row>
    <row r="27" spans="2:10" x14ac:dyDescent="0.2">
      <c r="B27" s="28" t="s">
        <v>55</v>
      </c>
      <c r="C27" s="4" t="s">
        <v>31</v>
      </c>
      <c r="D27" s="29">
        <f>274699.6-D56</f>
        <v>266863.59999999998</v>
      </c>
      <c r="E27" s="11">
        <v>-6783.5</v>
      </c>
      <c r="F27" s="11">
        <f t="shared" si="1"/>
        <v>260080.09999999998</v>
      </c>
      <c r="G27" s="11">
        <v>59066.7</v>
      </c>
      <c r="H27" s="11">
        <v>57870.6</v>
      </c>
      <c r="I27" s="11">
        <f t="shared" si="2"/>
        <v>201013.39999999997</v>
      </c>
      <c r="J27" s="3"/>
    </row>
    <row r="28" spans="2:10" ht="14.25" customHeight="1" x14ac:dyDescent="0.2">
      <c r="B28" s="28" t="s">
        <v>56</v>
      </c>
      <c r="C28" s="4" t="s">
        <v>32</v>
      </c>
      <c r="D28" s="29">
        <f>2745364-D57</f>
        <v>2676364</v>
      </c>
      <c r="E28" s="11">
        <v>-214282.6</v>
      </c>
      <c r="F28" s="11">
        <f t="shared" si="1"/>
        <v>2462081.4</v>
      </c>
      <c r="G28" s="11">
        <f>406729.8-G57</f>
        <v>406589.3</v>
      </c>
      <c r="H28" s="11">
        <f>406729.8-H57</f>
        <v>406589.3</v>
      </c>
      <c r="I28" s="11">
        <f t="shared" si="2"/>
        <v>2055492.0999999999</v>
      </c>
      <c r="J28" s="3"/>
    </row>
    <row r="29" spans="2:10" ht="14.25" customHeight="1" x14ac:dyDescent="0.2">
      <c r="B29" s="28" t="s">
        <v>57</v>
      </c>
      <c r="C29" s="4" t="s">
        <v>33</v>
      </c>
      <c r="D29" s="29">
        <f>7711073.2-D58</f>
        <v>1910110.2000000002</v>
      </c>
      <c r="E29" s="11">
        <v>16551</v>
      </c>
      <c r="F29" s="11">
        <f t="shared" si="1"/>
        <v>1926661.2000000002</v>
      </c>
      <c r="G29" s="11">
        <f>1304679.1-G58</f>
        <v>381195.30000000005</v>
      </c>
      <c r="H29" s="11">
        <f>302427.6+1000000-H58</f>
        <v>378943.80000000005</v>
      </c>
      <c r="I29" s="11">
        <f t="shared" si="2"/>
        <v>1545465.9000000001</v>
      </c>
      <c r="J29" s="3"/>
    </row>
    <row r="30" spans="2:10" ht="14.25" customHeight="1" x14ac:dyDescent="0.2">
      <c r="B30" s="28" t="s">
        <v>58</v>
      </c>
      <c r="C30" s="4" t="s">
        <v>34</v>
      </c>
      <c r="D30" s="29">
        <v>9059087.6999999993</v>
      </c>
      <c r="E30" s="11">
        <v>5277.1</v>
      </c>
      <c r="F30" s="11">
        <f t="shared" si="1"/>
        <v>9064364.7999999989</v>
      </c>
      <c r="G30" s="11">
        <v>905572.4</v>
      </c>
      <c r="H30" s="11">
        <v>879463.3</v>
      </c>
      <c r="I30" s="11">
        <f t="shared" si="2"/>
        <v>8158792.3999999985</v>
      </c>
      <c r="J30" s="3"/>
    </row>
    <row r="31" spans="2:10" ht="14.25" customHeight="1" x14ac:dyDescent="0.2">
      <c r="B31" s="28" t="s">
        <v>59</v>
      </c>
      <c r="C31" s="4" t="s">
        <v>35</v>
      </c>
      <c r="D31" s="29">
        <f>12750949.3-D60</f>
        <v>11250949.300000001</v>
      </c>
      <c r="E31" s="11">
        <v>290911.40000000002</v>
      </c>
      <c r="F31" s="11">
        <f t="shared" si="1"/>
        <v>11541860.700000001</v>
      </c>
      <c r="G31" s="11">
        <f>4032121.9-G60</f>
        <v>3411311.3</v>
      </c>
      <c r="H31" s="11">
        <f>4032121.9-H60</f>
        <v>3411311.3</v>
      </c>
      <c r="I31" s="11">
        <f t="shared" si="2"/>
        <v>8130549.4000000013</v>
      </c>
      <c r="J31" s="3"/>
    </row>
    <row r="32" spans="2:10" ht="14.25" customHeight="1" x14ac:dyDescent="0.2">
      <c r="B32" s="28" t="s">
        <v>60</v>
      </c>
      <c r="C32" s="4" t="s">
        <v>36</v>
      </c>
      <c r="D32" s="29">
        <v>880817.3</v>
      </c>
      <c r="E32" s="11">
        <v>34000.499999999993</v>
      </c>
      <c r="F32" s="11">
        <f t="shared" si="1"/>
        <v>914817.8</v>
      </c>
      <c r="G32" s="11">
        <v>369711.5</v>
      </c>
      <c r="H32" s="11">
        <v>263167</v>
      </c>
      <c r="I32" s="11">
        <f t="shared" si="2"/>
        <v>545106.30000000005</v>
      </c>
      <c r="J32" s="3"/>
    </row>
    <row r="33" spans="2:10" ht="14.25" customHeight="1" x14ac:dyDescent="0.2">
      <c r="B33" s="28" t="s">
        <v>61</v>
      </c>
      <c r="C33" s="4" t="s">
        <v>37</v>
      </c>
      <c r="D33" s="29">
        <v>55727.199999999997</v>
      </c>
      <c r="E33" s="11">
        <v>0</v>
      </c>
      <c r="F33" s="11">
        <f t="shared" si="1"/>
        <v>55727.199999999997</v>
      </c>
      <c r="G33" s="11">
        <v>21456.3</v>
      </c>
      <c r="H33" s="11">
        <v>21456.400000000001</v>
      </c>
      <c r="I33" s="11">
        <f t="shared" si="2"/>
        <v>34270.899999999994</v>
      </c>
      <c r="J33" s="3"/>
    </row>
    <row r="34" spans="2:10" ht="14.25" customHeight="1" x14ac:dyDescent="0.2">
      <c r="B34" s="28" t="s">
        <v>62</v>
      </c>
      <c r="C34" s="4" t="s">
        <v>38</v>
      </c>
      <c r="D34" s="29">
        <v>39580.6</v>
      </c>
      <c r="E34" s="11">
        <v>0</v>
      </c>
      <c r="F34" s="11">
        <f t="shared" si="1"/>
        <v>39580.6</v>
      </c>
      <c r="G34" s="11">
        <v>15037.3</v>
      </c>
      <c r="H34" s="11">
        <v>15037.3</v>
      </c>
      <c r="I34" s="11">
        <f t="shared" si="2"/>
        <v>24543.3</v>
      </c>
      <c r="J34" s="3"/>
    </row>
    <row r="35" spans="2:10" ht="14.25" customHeight="1" x14ac:dyDescent="0.2">
      <c r="B35" s="28" t="s">
        <v>63</v>
      </c>
      <c r="C35" s="4" t="s">
        <v>39</v>
      </c>
      <c r="D35" s="29">
        <v>97685.5</v>
      </c>
      <c r="E35" s="11">
        <v>0</v>
      </c>
      <c r="F35" s="11">
        <f t="shared" si="1"/>
        <v>97685.5</v>
      </c>
      <c r="G35" s="11">
        <v>40057.300000000003</v>
      </c>
      <c r="H35" s="11">
        <v>40057.300000000003</v>
      </c>
      <c r="I35" s="11">
        <f t="shared" si="2"/>
        <v>57628.2</v>
      </c>
      <c r="J35" s="3"/>
    </row>
    <row r="36" spans="2:10" ht="14.25" customHeight="1" x14ac:dyDescent="0.2">
      <c r="B36" s="28" t="s">
        <v>64</v>
      </c>
      <c r="C36" s="33" t="s">
        <v>66</v>
      </c>
      <c r="D36" s="29">
        <f>12080383.3-D65</f>
        <v>12036104.800000001</v>
      </c>
      <c r="E36" s="11">
        <v>0</v>
      </c>
      <c r="F36" s="11">
        <f t="shared" si="1"/>
        <v>12036104.800000001</v>
      </c>
      <c r="G36" s="11">
        <f>5812889.2-G65</f>
        <v>5768610.7000000002</v>
      </c>
      <c r="H36" s="11">
        <f>4956918.1-500000-H65</f>
        <v>4412639.5999999996</v>
      </c>
      <c r="I36" s="11">
        <f t="shared" si="2"/>
        <v>6267494.1000000006</v>
      </c>
      <c r="J36" s="3"/>
    </row>
    <row r="37" spans="2:10" ht="14.25" customHeight="1" x14ac:dyDescent="0.2">
      <c r="B37" s="28" t="s">
        <v>65</v>
      </c>
      <c r="C37" s="4" t="s">
        <v>67</v>
      </c>
      <c r="D37" s="29">
        <v>5366115.7</v>
      </c>
      <c r="E37" s="11">
        <v>0</v>
      </c>
      <c r="F37" s="11">
        <f t="shared" si="1"/>
        <v>5366115.7</v>
      </c>
      <c r="G37" s="11">
        <v>2717024.1</v>
      </c>
      <c r="H37" s="11">
        <v>2465751.4</v>
      </c>
      <c r="I37" s="11">
        <f t="shared" si="2"/>
        <v>2649091.6</v>
      </c>
      <c r="J37" s="3"/>
    </row>
    <row r="38" spans="2:10" x14ac:dyDescent="0.2">
      <c r="B38" s="48"/>
      <c r="C38" s="49"/>
      <c r="D38" s="32"/>
      <c r="E38" s="13"/>
      <c r="F38" s="21"/>
      <c r="G38" s="13"/>
      <c r="H38" s="13"/>
      <c r="I38" s="21"/>
    </row>
    <row r="39" spans="2:10" ht="22.5" customHeight="1" x14ac:dyDescent="0.2">
      <c r="B39" s="40" t="s">
        <v>15</v>
      </c>
      <c r="C39" s="41"/>
      <c r="D39" s="20">
        <f t="shared" ref="D39:I39" si="3">SUM(D41:D66)</f>
        <v>89035710</v>
      </c>
      <c r="E39" s="20">
        <f t="shared" si="3"/>
        <v>0</v>
      </c>
      <c r="F39" s="20">
        <f t="shared" si="3"/>
        <v>89035710</v>
      </c>
      <c r="G39" s="20">
        <f t="shared" si="3"/>
        <v>41699904.200000003</v>
      </c>
      <c r="H39" s="20">
        <f t="shared" si="3"/>
        <v>41699904.200000003</v>
      </c>
      <c r="I39" s="20">
        <f t="shared" si="3"/>
        <v>47335805.799999997</v>
      </c>
    </row>
    <row r="40" spans="2:10" ht="8.1" customHeight="1" x14ac:dyDescent="0.2">
      <c r="B40" s="38"/>
      <c r="C40" s="39"/>
      <c r="D40" s="10"/>
      <c r="E40" s="10"/>
      <c r="F40" s="10"/>
      <c r="G40" s="10"/>
      <c r="H40" s="10"/>
      <c r="I40" s="10"/>
    </row>
    <row r="41" spans="2:10" x14ac:dyDescent="0.2">
      <c r="B41" s="28" t="s">
        <v>40</v>
      </c>
      <c r="C41" s="4" t="s">
        <v>16</v>
      </c>
      <c r="D41" s="11">
        <v>0</v>
      </c>
      <c r="E41" s="11">
        <v>0</v>
      </c>
      <c r="F41" s="11">
        <f t="shared" ref="F41:F66" si="4">+D41+E41</f>
        <v>0</v>
      </c>
      <c r="G41" s="11">
        <v>0</v>
      </c>
      <c r="H41" s="11">
        <v>0</v>
      </c>
      <c r="I41" s="11">
        <f t="shared" ref="I41:I66" si="5">+F41-G41</f>
        <v>0</v>
      </c>
    </row>
    <row r="42" spans="2:10" x14ac:dyDescent="0.2">
      <c r="B42" s="28" t="s">
        <v>41</v>
      </c>
      <c r="C42" s="4" t="s">
        <v>17</v>
      </c>
      <c r="D42" s="11">
        <v>1885200</v>
      </c>
      <c r="E42" s="11">
        <v>0</v>
      </c>
      <c r="F42" s="11">
        <f t="shared" si="4"/>
        <v>1885200</v>
      </c>
      <c r="G42" s="11">
        <v>0</v>
      </c>
      <c r="H42" s="11">
        <v>0</v>
      </c>
      <c r="I42" s="11">
        <f t="shared" si="5"/>
        <v>1885200</v>
      </c>
    </row>
    <row r="43" spans="2:10" x14ac:dyDescent="0.2">
      <c r="B43" s="28" t="s">
        <v>42</v>
      </c>
      <c r="C43" s="4" t="s">
        <v>18</v>
      </c>
      <c r="D43" s="11">
        <v>16758900</v>
      </c>
      <c r="E43" s="11">
        <v>0</v>
      </c>
      <c r="F43" s="11">
        <f t="shared" si="4"/>
        <v>16758900</v>
      </c>
      <c r="G43" s="11">
        <f>10153981.3-3000000</f>
        <v>7153981.3000000007</v>
      </c>
      <c r="H43" s="11">
        <f>10153981.3-3000000</f>
        <v>7153981.3000000007</v>
      </c>
      <c r="I43" s="11">
        <f t="shared" si="5"/>
        <v>9604918.6999999993</v>
      </c>
    </row>
    <row r="44" spans="2:10" x14ac:dyDescent="0.2">
      <c r="B44" s="28" t="s">
        <v>43</v>
      </c>
      <c r="C44" s="4" t="s">
        <v>19</v>
      </c>
      <c r="D44" s="11">
        <v>210356</v>
      </c>
      <c r="E44" s="11">
        <v>0</v>
      </c>
      <c r="F44" s="11">
        <f t="shared" si="4"/>
        <v>210356</v>
      </c>
      <c r="G44" s="11">
        <v>91998.3</v>
      </c>
      <c r="H44" s="11">
        <v>91998.3</v>
      </c>
      <c r="I44" s="11">
        <f t="shared" si="5"/>
        <v>118357.7</v>
      </c>
    </row>
    <row r="45" spans="2:10" x14ac:dyDescent="0.2">
      <c r="B45" s="28" t="s">
        <v>44</v>
      </c>
      <c r="C45" s="4" t="s">
        <v>20</v>
      </c>
      <c r="D45" s="11">
        <f>44100350-1500000</f>
        <v>42600350</v>
      </c>
      <c r="E45" s="11">
        <v>0</v>
      </c>
      <c r="F45" s="11">
        <f t="shared" si="4"/>
        <v>42600350</v>
      </c>
      <c r="G45" s="11">
        <f>19818402.6+3000000+500000</f>
        <v>23318402.600000001</v>
      </c>
      <c r="H45" s="11">
        <f>19818402.6+3000000+500000</f>
        <v>23318402.600000001</v>
      </c>
      <c r="I45" s="11">
        <f t="shared" si="5"/>
        <v>19281947.399999999</v>
      </c>
    </row>
    <row r="46" spans="2:10" x14ac:dyDescent="0.2">
      <c r="B46" s="28" t="s">
        <v>45</v>
      </c>
      <c r="C46" s="4" t="s">
        <v>21</v>
      </c>
      <c r="D46" s="11">
        <v>383160</v>
      </c>
      <c r="E46" s="11">
        <v>0</v>
      </c>
      <c r="F46" s="11">
        <f t="shared" si="4"/>
        <v>383160</v>
      </c>
      <c r="G46" s="11">
        <v>0</v>
      </c>
      <c r="H46" s="11">
        <v>0</v>
      </c>
      <c r="I46" s="11">
        <f t="shared" si="5"/>
        <v>383160</v>
      </c>
    </row>
    <row r="47" spans="2:10" x14ac:dyDescent="0.2">
      <c r="B47" s="28" t="s">
        <v>46</v>
      </c>
      <c r="C47" s="4" t="s">
        <v>22</v>
      </c>
      <c r="D47" s="11">
        <v>0</v>
      </c>
      <c r="E47" s="11">
        <v>0</v>
      </c>
      <c r="F47" s="11">
        <f t="shared" si="4"/>
        <v>0</v>
      </c>
      <c r="G47" s="11">
        <v>0</v>
      </c>
      <c r="H47" s="11">
        <v>0</v>
      </c>
      <c r="I47" s="11">
        <f t="shared" si="5"/>
        <v>0</v>
      </c>
    </row>
    <row r="48" spans="2:10" x14ac:dyDescent="0.2">
      <c r="B48" s="28" t="s">
        <v>47</v>
      </c>
      <c r="C48" s="4" t="s">
        <v>23</v>
      </c>
      <c r="D48" s="11">
        <v>0</v>
      </c>
      <c r="E48" s="11">
        <v>0</v>
      </c>
      <c r="F48" s="11">
        <f t="shared" si="4"/>
        <v>0</v>
      </c>
      <c r="G48" s="11">
        <v>0</v>
      </c>
      <c r="H48" s="11">
        <v>0</v>
      </c>
      <c r="I48" s="11">
        <f t="shared" si="5"/>
        <v>0</v>
      </c>
    </row>
    <row r="49" spans="2:9" x14ac:dyDescent="0.2">
      <c r="B49" s="28" t="s">
        <v>48</v>
      </c>
      <c r="C49" s="4" t="s">
        <v>24</v>
      </c>
      <c r="D49" s="11">
        <v>0</v>
      </c>
      <c r="E49" s="11">
        <v>0</v>
      </c>
      <c r="F49" s="11">
        <f t="shared" si="4"/>
        <v>0</v>
      </c>
      <c r="G49" s="11">
        <v>0</v>
      </c>
      <c r="H49" s="11">
        <v>0</v>
      </c>
      <c r="I49" s="11">
        <f t="shared" si="5"/>
        <v>0</v>
      </c>
    </row>
    <row r="50" spans="2:9" x14ac:dyDescent="0.2">
      <c r="B50" s="28" t="s">
        <v>49</v>
      </c>
      <c r="C50" s="4" t="s">
        <v>25</v>
      </c>
      <c r="D50" s="11">
        <v>0</v>
      </c>
      <c r="E50" s="11">
        <v>0</v>
      </c>
      <c r="F50" s="11">
        <f t="shared" si="4"/>
        <v>0</v>
      </c>
      <c r="G50" s="11">
        <v>0</v>
      </c>
      <c r="H50" s="11">
        <v>0</v>
      </c>
      <c r="I50" s="11">
        <f t="shared" si="5"/>
        <v>0</v>
      </c>
    </row>
    <row r="51" spans="2:9" x14ac:dyDescent="0.2">
      <c r="B51" s="28" t="s">
        <v>50</v>
      </c>
      <c r="C51" s="4" t="s">
        <v>26</v>
      </c>
      <c r="D51" s="11">
        <v>10050</v>
      </c>
      <c r="E51" s="11">
        <v>0</v>
      </c>
      <c r="F51" s="11">
        <f t="shared" si="4"/>
        <v>10050</v>
      </c>
      <c r="G51" s="11">
        <v>0</v>
      </c>
      <c r="H51" s="11">
        <v>0</v>
      </c>
      <c r="I51" s="11">
        <f t="shared" si="5"/>
        <v>10050</v>
      </c>
    </row>
    <row r="52" spans="2:9" x14ac:dyDescent="0.2">
      <c r="B52" s="28" t="s">
        <v>51</v>
      </c>
      <c r="C52" s="4" t="s">
        <v>27</v>
      </c>
      <c r="D52" s="11">
        <f>20000589-190694-44278.5</f>
        <v>19765616.5</v>
      </c>
      <c r="E52" s="11">
        <v>0</v>
      </c>
      <c r="F52" s="11">
        <f t="shared" si="4"/>
        <v>19765616.5</v>
      </c>
      <c r="G52" s="11">
        <v>9546808.5999999996</v>
      </c>
      <c r="H52" s="11">
        <v>9546808.5999999996</v>
      </c>
      <c r="I52" s="11">
        <f t="shared" si="5"/>
        <v>10218807.9</v>
      </c>
    </row>
    <row r="53" spans="2:9" x14ac:dyDescent="0.2">
      <c r="B53" s="28" t="s">
        <v>52</v>
      </c>
      <c r="C53" s="4" t="s">
        <v>28</v>
      </c>
      <c r="D53" s="11">
        <v>0</v>
      </c>
      <c r="E53" s="11">
        <v>0</v>
      </c>
      <c r="F53" s="11">
        <f t="shared" si="4"/>
        <v>0</v>
      </c>
      <c r="G53" s="11">
        <v>0</v>
      </c>
      <c r="H53" s="11">
        <v>0</v>
      </c>
      <c r="I53" s="11">
        <f t="shared" si="5"/>
        <v>0</v>
      </c>
    </row>
    <row r="54" spans="2:9" x14ac:dyDescent="0.2">
      <c r="B54" s="28" t="s">
        <v>53</v>
      </c>
      <c r="C54" s="4" t="s">
        <v>29</v>
      </c>
      <c r="D54" s="11">
        <v>0</v>
      </c>
      <c r="E54" s="11">
        <v>0</v>
      </c>
      <c r="F54" s="11">
        <f t="shared" si="4"/>
        <v>0</v>
      </c>
      <c r="G54" s="11">
        <v>0</v>
      </c>
      <c r="H54" s="11">
        <v>0</v>
      </c>
      <c r="I54" s="11">
        <f t="shared" si="5"/>
        <v>0</v>
      </c>
    </row>
    <row r="55" spans="2:9" x14ac:dyDescent="0.2">
      <c r="B55" s="28" t="s">
        <v>54</v>
      </c>
      <c r="C55" s="4" t="s">
        <v>30</v>
      </c>
      <c r="D55" s="11">
        <v>0</v>
      </c>
      <c r="E55" s="11">
        <v>0</v>
      </c>
      <c r="F55" s="11">
        <f t="shared" si="4"/>
        <v>0</v>
      </c>
      <c r="G55" s="11">
        <v>0</v>
      </c>
      <c r="H55" s="11">
        <v>0</v>
      </c>
      <c r="I55" s="11">
        <f t="shared" si="5"/>
        <v>0</v>
      </c>
    </row>
    <row r="56" spans="2:9" x14ac:dyDescent="0.2">
      <c r="B56" s="28" t="s">
        <v>55</v>
      </c>
      <c r="C56" s="4" t="s">
        <v>31</v>
      </c>
      <c r="D56" s="11">
        <v>7836</v>
      </c>
      <c r="E56" s="11">
        <v>0</v>
      </c>
      <c r="F56" s="11">
        <f t="shared" si="4"/>
        <v>7836</v>
      </c>
      <c r="G56" s="11">
        <v>0</v>
      </c>
      <c r="H56" s="11">
        <v>0</v>
      </c>
      <c r="I56" s="11">
        <f t="shared" si="5"/>
        <v>7836</v>
      </c>
    </row>
    <row r="57" spans="2:9" x14ac:dyDescent="0.2">
      <c r="B57" s="28" t="s">
        <v>56</v>
      </c>
      <c r="C57" s="4" t="s">
        <v>32</v>
      </c>
      <c r="D57" s="11">
        <v>69000</v>
      </c>
      <c r="E57" s="11">
        <v>0</v>
      </c>
      <c r="F57" s="11">
        <f t="shared" si="4"/>
        <v>69000</v>
      </c>
      <c r="G57" s="11">
        <v>140.5</v>
      </c>
      <c r="H57" s="11">
        <v>140.5</v>
      </c>
      <c r="I57" s="11">
        <f t="shared" si="5"/>
        <v>68859.5</v>
      </c>
    </row>
    <row r="58" spans="2:9" x14ac:dyDescent="0.2">
      <c r="B58" s="28" t="s">
        <v>57</v>
      </c>
      <c r="C58" s="4" t="s">
        <v>33</v>
      </c>
      <c r="D58" s="11">
        <v>5800963</v>
      </c>
      <c r="E58" s="11">
        <v>0</v>
      </c>
      <c r="F58" s="11">
        <f t="shared" si="4"/>
        <v>5800963</v>
      </c>
      <c r="G58" s="11">
        <f>1423483.8-500000</f>
        <v>923483.8</v>
      </c>
      <c r="H58" s="11">
        <f>1423483.8-500000</f>
        <v>923483.8</v>
      </c>
      <c r="I58" s="11">
        <f t="shared" si="5"/>
        <v>4877479.2</v>
      </c>
    </row>
    <row r="59" spans="2:9" x14ac:dyDescent="0.2">
      <c r="B59" s="28" t="s">
        <v>58</v>
      </c>
      <c r="C59" s="4" t="s">
        <v>34</v>
      </c>
      <c r="D59" s="11">
        <v>0</v>
      </c>
      <c r="E59" s="11">
        <v>0</v>
      </c>
      <c r="F59" s="11">
        <f t="shared" si="4"/>
        <v>0</v>
      </c>
      <c r="G59" s="11">
        <v>0</v>
      </c>
      <c r="H59" s="11">
        <v>0</v>
      </c>
      <c r="I59" s="11">
        <f t="shared" si="5"/>
        <v>0</v>
      </c>
    </row>
    <row r="60" spans="2:9" x14ac:dyDescent="0.2">
      <c r="B60" s="28" t="s">
        <v>59</v>
      </c>
      <c r="C60" s="4" t="s">
        <v>35</v>
      </c>
      <c r="D60" s="11">
        <v>1500000</v>
      </c>
      <c r="E60" s="11">
        <v>0</v>
      </c>
      <c r="F60" s="11">
        <f t="shared" si="4"/>
        <v>1500000</v>
      </c>
      <c r="G60" s="11">
        <v>620810.6</v>
      </c>
      <c r="H60" s="11">
        <v>620810.6</v>
      </c>
      <c r="I60" s="11">
        <f t="shared" si="5"/>
        <v>879189.4</v>
      </c>
    </row>
    <row r="61" spans="2:9" x14ac:dyDescent="0.2">
      <c r="B61" s="28" t="s">
        <v>60</v>
      </c>
      <c r="C61" s="4" t="s">
        <v>36</v>
      </c>
      <c r="D61" s="11">
        <v>0</v>
      </c>
      <c r="E61" s="11">
        <v>0</v>
      </c>
      <c r="F61" s="11">
        <f t="shared" si="4"/>
        <v>0</v>
      </c>
      <c r="G61" s="11">
        <v>0</v>
      </c>
      <c r="H61" s="11">
        <v>0</v>
      </c>
      <c r="I61" s="11">
        <f t="shared" si="5"/>
        <v>0</v>
      </c>
    </row>
    <row r="62" spans="2:9" x14ac:dyDescent="0.2">
      <c r="B62" s="28" t="s">
        <v>61</v>
      </c>
      <c r="C62" s="4" t="s">
        <v>37</v>
      </c>
      <c r="D62" s="11">
        <v>0</v>
      </c>
      <c r="E62" s="11">
        <v>0</v>
      </c>
      <c r="F62" s="11">
        <f t="shared" si="4"/>
        <v>0</v>
      </c>
      <c r="G62" s="11">
        <v>0</v>
      </c>
      <c r="H62" s="11">
        <v>0</v>
      </c>
      <c r="I62" s="11">
        <f t="shared" si="5"/>
        <v>0</v>
      </c>
    </row>
    <row r="63" spans="2:9" x14ac:dyDescent="0.2">
      <c r="B63" s="28" t="s">
        <v>62</v>
      </c>
      <c r="C63" s="4" t="s">
        <v>38</v>
      </c>
      <c r="D63" s="11">
        <v>0</v>
      </c>
      <c r="E63" s="11">
        <v>0</v>
      </c>
      <c r="F63" s="11">
        <f t="shared" si="4"/>
        <v>0</v>
      </c>
      <c r="G63" s="11">
        <v>0</v>
      </c>
      <c r="H63" s="11">
        <v>0</v>
      </c>
      <c r="I63" s="11">
        <f t="shared" si="5"/>
        <v>0</v>
      </c>
    </row>
    <row r="64" spans="2:9" x14ac:dyDescent="0.2">
      <c r="B64" s="28" t="s">
        <v>63</v>
      </c>
      <c r="C64" s="4" t="s">
        <v>39</v>
      </c>
      <c r="D64" s="11">
        <v>0</v>
      </c>
      <c r="E64" s="11">
        <v>0</v>
      </c>
      <c r="F64" s="11">
        <f t="shared" si="4"/>
        <v>0</v>
      </c>
      <c r="G64" s="11">
        <v>0</v>
      </c>
      <c r="H64" s="11">
        <v>0</v>
      </c>
      <c r="I64" s="11">
        <f t="shared" si="5"/>
        <v>0</v>
      </c>
    </row>
    <row r="65" spans="2:9" x14ac:dyDescent="0.2">
      <c r="B65" s="28" t="s">
        <v>64</v>
      </c>
      <c r="C65" s="4" t="s">
        <v>66</v>
      </c>
      <c r="D65" s="11">
        <v>44278.5</v>
      </c>
      <c r="E65" s="11">
        <v>0</v>
      </c>
      <c r="F65" s="11">
        <f t="shared" si="4"/>
        <v>44278.5</v>
      </c>
      <c r="G65" s="11">
        <v>44278.5</v>
      </c>
      <c r="H65" s="11">
        <v>44278.5</v>
      </c>
      <c r="I65" s="11">
        <f t="shared" si="5"/>
        <v>0</v>
      </c>
    </row>
    <row r="66" spans="2:9" x14ac:dyDescent="0.2">
      <c r="B66" s="28" t="s">
        <v>65</v>
      </c>
      <c r="C66" s="4" t="s">
        <v>67</v>
      </c>
      <c r="D66" s="11">
        <v>0</v>
      </c>
      <c r="E66" s="11">
        <v>0</v>
      </c>
      <c r="F66" s="11">
        <f t="shared" si="4"/>
        <v>0</v>
      </c>
      <c r="G66" s="11">
        <v>0</v>
      </c>
      <c r="H66" s="11">
        <v>0</v>
      </c>
      <c r="I66" s="11">
        <f t="shared" si="5"/>
        <v>0</v>
      </c>
    </row>
    <row r="67" spans="2:9" x14ac:dyDescent="0.2">
      <c r="B67" s="59"/>
      <c r="C67" s="60"/>
      <c r="D67" s="12"/>
      <c r="E67" s="12"/>
      <c r="F67" s="12"/>
      <c r="G67" s="12"/>
      <c r="H67" s="12"/>
      <c r="I67" s="11"/>
    </row>
    <row r="68" spans="2:9" x14ac:dyDescent="0.2">
      <c r="B68" s="61" t="s">
        <v>13</v>
      </c>
      <c r="C68" s="62"/>
      <c r="D68" s="34">
        <f t="shared" ref="D68:I68" si="6">D10+D39</f>
        <v>241103639.34999996</v>
      </c>
      <c r="E68" s="34">
        <f t="shared" si="6"/>
        <v>1073367.2999999998</v>
      </c>
      <c r="F68" s="34">
        <f t="shared" si="6"/>
        <v>242177006.65000001</v>
      </c>
      <c r="G68" s="34">
        <f t="shared" si="6"/>
        <v>97971167.299999997</v>
      </c>
      <c r="H68" s="34">
        <f t="shared" si="6"/>
        <v>74634823.5</v>
      </c>
      <c r="I68" s="34">
        <f t="shared" si="6"/>
        <v>144205839.34999999</v>
      </c>
    </row>
    <row r="69" spans="2:9" x14ac:dyDescent="0.2">
      <c r="D69" s="6"/>
    </row>
    <row r="70" spans="2:9" x14ac:dyDescent="0.2">
      <c r="D70" s="6"/>
      <c r="E70" s="18"/>
      <c r="F70" s="18"/>
      <c r="G70" s="18"/>
      <c r="H70" s="18"/>
      <c r="I70" s="18"/>
    </row>
    <row r="71" spans="2:9" x14ac:dyDescent="0.2">
      <c r="D71" s="63"/>
      <c r="E71" s="5"/>
      <c r="F71" s="6"/>
      <c r="G71" s="14"/>
      <c r="H71" s="6"/>
      <c r="I71" s="6"/>
    </row>
    <row r="72" spans="2:9" x14ac:dyDescent="0.2">
      <c r="D72" s="6"/>
      <c r="E72" s="6"/>
      <c r="F72" s="6"/>
      <c r="G72" s="6"/>
      <c r="H72" s="6"/>
      <c r="I72" s="6"/>
    </row>
    <row r="73" spans="2:9" x14ac:dyDescent="0.2">
      <c r="C73" s="5"/>
      <c r="D73" s="6"/>
      <c r="G73" s="7"/>
      <c r="H73" s="7"/>
      <c r="I73" s="5"/>
    </row>
    <row r="74" spans="2:9" x14ac:dyDescent="0.2">
      <c r="C74" s="5"/>
      <c r="D74" s="6"/>
      <c r="G74" s="7"/>
      <c r="H74" s="7"/>
      <c r="I74" s="18"/>
    </row>
    <row r="75" spans="2:9" x14ac:dyDescent="0.2">
      <c r="C75" s="5"/>
      <c r="D75" s="6"/>
      <c r="G75" s="7"/>
      <c r="H75" s="7"/>
      <c r="I75" s="5"/>
    </row>
    <row r="76" spans="2:9" x14ac:dyDescent="0.2">
      <c r="C76" s="5"/>
      <c r="D76" s="6"/>
      <c r="G76" s="7"/>
      <c r="H76" s="7"/>
      <c r="I76" s="5"/>
    </row>
    <row r="77" spans="2:9" x14ac:dyDescent="0.2">
      <c r="C77" s="5"/>
      <c r="D77" s="6"/>
      <c r="G77" s="7"/>
      <c r="H77" s="7"/>
      <c r="I77" s="8"/>
    </row>
    <row r="78" spans="2:9" x14ac:dyDescent="0.2">
      <c r="C78" s="5"/>
      <c r="D78" s="6"/>
      <c r="G78" s="7"/>
      <c r="H78" s="7"/>
      <c r="I78" s="8"/>
    </row>
    <row r="79" spans="2:9" x14ac:dyDescent="0.2">
      <c r="C79" s="16"/>
      <c r="D79" s="6"/>
      <c r="G79" s="17"/>
      <c r="H79" s="17"/>
      <c r="I79" s="5"/>
    </row>
    <row r="80" spans="2:9" x14ac:dyDescent="0.2">
      <c r="C80" s="16"/>
      <c r="D80" s="6"/>
      <c r="G80" s="7"/>
      <c r="H80" s="7"/>
      <c r="I80" s="5"/>
    </row>
    <row r="81" spans="3:9" x14ac:dyDescent="0.2">
      <c r="C81" s="16"/>
      <c r="D81" s="6"/>
      <c r="G81" s="7"/>
      <c r="H81" s="7"/>
    </row>
    <row r="82" spans="3:9" x14ac:dyDescent="0.2">
      <c r="C82" s="22"/>
      <c r="D82" s="6"/>
      <c r="E82" s="24"/>
      <c r="F82" s="25"/>
      <c r="G82" s="23"/>
      <c r="H82" s="23"/>
      <c r="I82" s="25"/>
    </row>
    <row r="83" spans="3:9" x14ac:dyDescent="0.2">
      <c r="C83" s="5"/>
      <c r="D83" s="6"/>
      <c r="G83" s="7"/>
      <c r="H83" s="7"/>
    </row>
    <row r="84" spans="3:9" x14ac:dyDescent="0.2">
      <c r="C84" s="5"/>
      <c r="D84" s="6"/>
      <c r="G84" s="7"/>
      <c r="H84" s="7"/>
    </row>
    <row r="85" spans="3:9" x14ac:dyDescent="0.2">
      <c r="C85" s="5"/>
      <c r="D85" s="6"/>
      <c r="G85" s="7"/>
      <c r="H85" s="7"/>
    </row>
    <row r="86" spans="3:9" x14ac:dyDescent="0.2">
      <c r="C86" s="16"/>
      <c r="D86" s="6"/>
      <c r="E86" s="5"/>
      <c r="G86" s="17"/>
      <c r="H86" s="17"/>
    </row>
    <row r="87" spans="3:9" x14ac:dyDescent="0.2">
      <c r="D87" s="6"/>
    </row>
    <row r="88" spans="3:9" x14ac:dyDescent="0.2">
      <c r="D88" s="6"/>
      <c r="H88" s="15"/>
    </row>
    <row r="89" spans="3:9" x14ac:dyDescent="0.2">
      <c r="D89" s="6"/>
    </row>
    <row r="90" spans="3:9" x14ac:dyDescent="0.2">
      <c r="D90" s="6"/>
    </row>
    <row r="91" spans="3:9" x14ac:dyDescent="0.2">
      <c r="D91" s="6"/>
      <c r="E91" s="26"/>
    </row>
    <row r="92" spans="3:9" x14ac:dyDescent="0.2"/>
    <row r="93" spans="3:9" x14ac:dyDescent="0.2"/>
    <row r="94" spans="3:9" x14ac:dyDescent="0.2"/>
    <row r="95" spans="3:9" x14ac:dyDescent="0.2"/>
    <row r="96" spans="3:9" x14ac:dyDescent="0.2"/>
    <row r="97" x14ac:dyDescent="0.2"/>
    <row r="98" x14ac:dyDescent="0.2"/>
    <row r="99" x14ac:dyDescent="0.2"/>
    <row r="100" x14ac:dyDescent="0.2"/>
    <row r="101" x14ac:dyDescent="0.2"/>
  </sheetData>
  <mergeCells count="17">
    <mergeCell ref="B67:C67"/>
    <mergeCell ref="B68:C68"/>
    <mergeCell ref="B1:I1"/>
    <mergeCell ref="B10:C10"/>
    <mergeCell ref="B11:C11"/>
    <mergeCell ref="B39:C39"/>
    <mergeCell ref="B40:C40"/>
    <mergeCell ref="B7:C8"/>
    <mergeCell ref="B2:I2"/>
    <mergeCell ref="B9:C9"/>
    <mergeCell ref="B38:C38"/>
    <mergeCell ref="B3:I3"/>
    <mergeCell ref="B4:I4"/>
    <mergeCell ref="B5:I5"/>
    <mergeCell ref="B6:I6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2" orientation="landscape" horizontalDpi="4294967294" verticalDpi="4294967294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2018-08-03T01:05:21Z</cp:lastPrinted>
  <dcterms:created xsi:type="dcterms:W3CDTF">2016-10-11T17:36:10Z</dcterms:created>
  <dcterms:modified xsi:type="dcterms:W3CDTF">2018-08-03T01:21:30Z</dcterms:modified>
</cp:coreProperties>
</file>