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8515" windowHeight="12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83" i="1" l="1"/>
  <c r="I82" i="1"/>
  <c r="I81" i="1"/>
  <c r="I80" i="1"/>
  <c r="I77" i="1"/>
  <c r="I76" i="1"/>
  <c r="I75" i="1"/>
  <c r="I74" i="1"/>
  <c r="I73" i="1"/>
  <c r="I72" i="1"/>
  <c r="I71" i="1"/>
  <c r="I70" i="1"/>
  <c r="I69" i="1"/>
  <c r="I66" i="1"/>
  <c r="I65" i="1"/>
  <c r="I64" i="1"/>
  <c r="I63" i="1"/>
  <c r="I62" i="1"/>
  <c r="I61" i="1"/>
  <c r="I60" i="1"/>
  <c r="I57" i="1"/>
  <c r="I56" i="1"/>
  <c r="I55" i="1"/>
  <c r="I54" i="1"/>
  <c r="I53" i="1"/>
  <c r="I52" i="1"/>
  <c r="I51" i="1"/>
  <c r="I50" i="1"/>
  <c r="I46" i="1"/>
  <c r="I45" i="1"/>
  <c r="I44" i="1"/>
  <c r="I43" i="1"/>
  <c r="I40" i="1"/>
  <c r="I39" i="1"/>
  <c r="I38" i="1"/>
  <c r="I37" i="1"/>
  <c r="I36" i="1"/>
  <c r="I35" i="1"/>
  <c r="I34" i="1"/>
  <c r="I33" i="1"/>
  <c r="I32" i="1"/>
  <c r="I29" i="1"/>
  <c r="I28" i="1"/>
  <c r="I27" i="1"/>
  <c r="I26" i="1"/>
  <c r="I25" i="1"/>
  <c r="I24" i="1"/>
  <c r="I23" i="1"/>
  <c r="I20" i="1"/>
  <c r="I19" i="1"/>
  <c r="I18" i="1"/>
  <c r="I17" i="1"/>
  <c r="I16" i="1"/>
  <c r="I15" i="1"/>
  <c r="I14" i="1"/>
  <c r="I13" i="1"/>
  <c r="F46" i="1"/>
  <c r="F45" i="1"/>
  <c r="F44" i="1"/>
  <c r="F42" i="1" s="1"/>
  <c r="F11" i="1" s="1"/>
  <c r="F43" i="1"/>
  <c r="F22" i="1"/>
  <c r="F12" i="1"/>
  <c r="F57" i="1"/>
  <c r="F56" i="1"/>
  <c r="F55" i="1"/>
  <c r="F54" i="1"/>
  <c r="F53" i="1"/>
  <c r="F52" i="1"/>
  <c r="F51" i="1"/>
  <c r="F50" i="1"/>
  <c r="F40" i="1"/>
  <c r="F39" i="1"/>
  <c r="F38" i="1"/>
  <c r="F37" i="1"/>
  <c r="F36" i="1"/>
  <c r="F35" i="1"/>
  <c r="F34" i="1"/>
  <c r="F33" i="1"/>
  <c r="F32" i="1"/>
  <c r="F29" i="1"/>
  <c r="F28" i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H44" i="1"/>
  <c r="G44" i="1"/>
  <c r="D44" i="1"/>
  <c r="H43" i="1"/>
  <c r="G43" i="1"/>
  <c r="D43" i="1"/>
  <c r="D36" i="1"/>
  <c r="D33" i="1"/>
  <c r="H32" i="1"/>
  <c r="G32" i="1"/>
  <c r="D32" i="1"/>
  <c r="H28" i="1"/>
  <c r="G28" i="1"/>
  <c r="D28" i="1"/>
  <c r="H27" i="1"/>
  <c r="G27" i="1"/>
  <c r="D27" i="1"/>
  <c r="H26" i="1"/>
  <c r="G26" i="1"/>
  <c r="D26" i="1"/>
  <c r="H25" i="1"/>
  <c r="G25" i="1"/>
  <c r="D25" i="1"/>
  <c r="H24" i="1"/>
  <c r="G24" i="1"/>
  <c r="D24" i="1"/>
  <c r="H23" i="1"/>
  <c r="G23" i="1"/>
  <c r="D23" i="1"/>
  <c r="H19" i="1"/>
  <c r="G19" i="1"/>
  <c r="D19" i="1"/>
  <c r="H15" i="1"/>
  <c r="G15" i="1"/>
  <c r="D15" i="1"/>
  <c r="D56" i="1"/>
  <c r="D64" i="1"/>
  <c r="D62" i="1"/>
  <c r="D61" i="1"/>
  <c r="F83" i="1" l="1"/>
  <c r="F82" i="1"/>
  <c r="F81" i="1"/>
  <c r="F80" i="1"/>
  <c r="F77" i="1"/>
  <c r="F76" i="1"/>
  <c r="F75" i="1"/>
  <c r="F74" i="1"/>
  <c r="F73" i="1"/>
  <c r="F72" i="1"/>
  <c r="F71" i="1"/>
  <c r="F70" i="1"/>
  <c r="F69" i="1"/>
  <c r="F66" i="1"/>
  <c r="F65" i="1"/>
  <c r="F64" i="1"/>
  <c r="F63" i="1"/>
  <c r="F62" i="1"/>
  <c r="F61" i="1"/>
  <c r="F60" i="1"/>
  <c r="D73" i="1" l="1"/>
  <c r="D31" i="1" l="1"/>
  <c r="D59" i="1"/>
  <c r="D79" i="1"/>
  <c r="D68" i="1"/>
  <c r="D49" i="1"/>
  <c r="D42" i="1"/>
  <c r="D12" i="1"/>
  <c r="D22" i="1" l="1"/>
  <c r="G59" i="1" l="1"/>
  <c r="H59" i="1"/>
  <c r="I59" i="1" l="1"/>
  <c r="H42" i="1"/>
  <c r="I79" i="1"/>
  <c r="H79" i="1"/>
  <c r="G79" i="1"/>
  <c r="F79" i="1"/>
  <c r="E79" i="1"/>
  <c r="I68" i="1"/>
  <c r="H68" i="1"/>
  <c r="G68" i="1"/>
  <c r="F68" i="1"/>
  <c r="E68" i="1"/>
  <c r="E59" i="1"/>
  <c r="E49" i="1"/>
  <c r="I49" i="1"/>
  <c r="H49" i="1"/>
  <c r="G49" i="1"/>
  <c r="F49" i="1"/>
  <c r="G42" i="1"/>
  <c r="E42" i="1"/>
  <c r="H31" i="1"/>
  <c r="G31" i="1"/>
  <c r="E31" i="1"/>
  <c r="H22" i="1"/>
  <c r="G22" i="1"/>
  <c r="E22" i="1"/>
  <c r="H12" i="1"/>
  <c r="G12" i="1"/>
  <c r="E12" i="1"/>
  <c r="I42" i="1"/>
  <c r="I22" i="1"/>
  <c r="I31" i="1"/>
  <c r="F31" i="1"/>
  <c r="I12" i="1"/>
  <c r="E48" i="1" l="1"/>
  <c r="E11" i="1"/>
  <c r="I48" i="1"/>
  <c r="F59" i="1"/>
  <c r="F48" i="1" s="1"/>
  <c r="G11" i="1"/>
  <c r="D11" i="1"/>
  <c r="D48" i="1"/>
  <c r="H48" i="1"/>
  <c r="G48" i="1"/>
  <c r="I11" i="1"/>
  <c r="H11" i="1"/>
  <c r="E85" i="1" l="1"/>
  <c r="D85" i="1"/>
  <c r="G85" i="1"/>
  <c r="F85" i="1"/>
  <c r="I85" i="1"/>
  <c r="H85" i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<sst xmlns="http://schemas.openxmlformats.org/spreadsheetml/2006/main" count="82" uniqueCount="50">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</sst>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7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zoomScale="125" zoomScaleNormal="125" workbookViewId="0">
      <selection activeCell="I89" sqref="I89"/>
    </sheetView>
  </sheetViews>
  <sheetFormatPr baseColWidth="10" defaultColWidth="11.42578125" defaultRowHeight="15" x14ac:dyDescent="0.25"/>
  <cols>
    <col min="1" max="1" width="3.5703125" style="1" customWidth="1"/>
    <col min="2" max="2" width="3.28515625" style="1" customWidth="1"/>
    <col min="3" max="3" width="42.7109375" style="1" customWidth="1"/>
    <col min="4" max="4" width="13.42578125" style="1" customWidth="1"/>
    <col min="5" max="5" width="14.7109375" style="1" customWidth="1"/>
    <col min="6" max="6" width="13" style="1" customWidth="1"/>
    <col min="7" max="7" width="13.5703125" style="1" customWidth="1"/>
    <col min="8" max="8" width="12.28515625" style="1" customWidth="1"/>
    <col min="9" max="9" width="13.7109375" style="1" customWidth="1"/>
    <col min="10" max="10" width="11.42578125" style="1"/>
    <col min="11" max="11" width="12.85546875" style="1" bestFit="1" customWidth="1"/>
    <col min="12" max="16384" width="11.42578125" style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7" t="s">
        <v>2</v>
      </c>
      <c r="B3" s="38"/>
      <c r="C3" s="38"/>
      <c r="D3" s="38"/>
      <c r="E3" s="38"/>
      <c r="F3" s="38"/>
      <c r="G3" s="38"/>
      <c r="H3" s="38"/>
      <c r="I3" s="39"/>
    </row>
    <row r="4" spans="1:9" x14ac:dyDescent="0.25">
      <c r="A4" s="40" t="s">
        <v>3</v>
      </c>
      <c r="B4" s="41"/>
      <c r="C4" s="41"/>
      <c r="D4" s="41"/>
      <c r="E4" s="41"/>
      <c r="F4" s="41"/>
      <c r="G4" s="41"/>
      <c r="H4" s="41"/>
      <c r="I4" s="42"/>
    </row>
    <row r="5" spans="1:9" x14ac:dyDescent="0.25">
      <c r="A5" s="40" t="s">
        <v>4</v>
      </c>
      <c r="B5" s="41"/>
      <c r="C5" s="41"/>
      <c r="D5" s="41"/>
      <c r="E5" s="41"/>
      <c r="F5" s="41"/>
      <c r="G5" s="41"/>
      <c r="H5" s="41"/>
      <c r="I5" s="42"/>
    </row>
    <row r="6" spans="1:9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2"/>
    </row>
    <row r="7" spans="1:9" x14ac:dyDescent="0.25">
      <c r="A7" s="43" t="s">
        <v>5</v>
      </c>
      <c r="B7" s="44"/>
      <c r="C7" s="44"/>
      <c r="D7" s="44"/>
      <c r="E7" s="44"/>
      <c r="F7" s="44"/>
      <c r="G7" s="44"/>
      <c r="H7" s="44"/>
      <c r="I7" s="45"/>
    </row>
    <row r="8" spans="1:9" x14ac:dyDescent="0.25">
      <c r="A8" s="46" t="s">
        <v>6</v>
      </c>
      <c r="B8" s="46"/>
      <c r="C8" s="46"/>
      <c r="D8" s="47" t="s">
        <v>7</v>
      </c>
      <c r="E8" s="47"/>
      <c r="F8" s="47"/>
      <c r="G8" s="47"/>
      <c r="H8" s="47"/>
      <c r="I8" s="47" t="s">
        <v>8</v>
      </c>
    </row>
    <row r="9" spans="1:9" ht="16.5" x14ac:dyDescent="0.25">
      <c r="A9" s="46"/>
      <c r="B9" s="46"/>
      <c r="C9" s="46"/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47"/>
    </row>
    <row r="10" spans="1:9" x14ac:dyDescent="0.25">
      <c r="A10" s="31"/>
      <c r="B10" s="32"/>
      <c r="C10" s="33"/>
      <c r="D10" s="3"/>
      <c r="E10" s="3"/>
      <c r="F10" s="3"/>
      <c r="G10" s="3"/>
      <c r="H10" s="3"/>
      <c r="I10" s="3"/>
    </row>
    <row r="11" spans="1:9" ht="12" customHeight="1" x14ac:dyDescent="0.25">
      <c r="A11" s="34" t="s">
        <v>14</v>
      </c>
      <c r="B11" s="35"/>
      <c r="C11" s="36"/>
      <c r="D11" s="4">
        <f>+D12+D22+D31+D42</f>
        <v>152067929.44400001</v>
      </c>
      <c r="E11" s="4">
        <f t="shared" ref="E11:I11" si="0">+E12+E22+E31+E42</f>
        <v>1073367.29067</v>
      </c>
      <c r="F11" s="4">
        <f>+F12+F22+F31+F42</f>
        <v>153141296.73467001</v>
      </c>
      <c r="G11" s="4">
        <f>+G12+G22+G31+G42</f>
        <v>86183965.862509996</v>
      </c>
      <c r="H11" s="4">
        <f t="shared" si="0"/>
        <v>83710533.359389991</v>
      </c>
      <c r="I11" s="4">
        <f t="shared" si="0"/>
        <v>66957330.872160017</v>
      </c>
    </row>
    <row r="12" spans="1:9" ht="12" customHeight="1" x14ac:dyDescent="0.25">
      <c r="A12" s="5"/>
      <c r="B12" s="6" t="s">
        <v>15</v>
      </c>
      <c r="C12" s="7"/>
      <c r="D12" s="8">
        <f>SUM(D13:D20)</f>
        <v>40963520.950000003</v>
      </c>
      <c r="E12" s="8">
        <f t="shared" ref="E12:I12" si="1">SUM(E13:E20)</f>
        <v>204052.47123000017</v>
      </c>
      <c r="F12" s="8">
        <f>SUM(F13:F20)</f>
        <v>41167573.421230003</v>
      </c>
      <c r="G12" s="8">
        <f t="shared" si="1"/>
        <v>23731025.317340001</v>
      </c>
      <c r="H12" s="8">
        <f t="shared" si="1"/>
        <v>22678993.712790001</v>
      </c>
      <c r="I12" s="8">
        <f t="shared" si="1"/>
        <v>17436548.103890002</v>
      </c>
    </row>
    <row r="13" spans="1:9" ht="12" customHeight="1" x14ac:dyDescent="0.25">
      <c r="A13" s="9"/>
      <c r="B13" s="10"/>
      <c r="C13" s="11" t="s">
        <v>16</v>
      </c>
      <c r="D13" s="12">
        <v>1875176.1470000001</v>
      </c>
      <c r="E13" s="12">
        <v>0</v>
      </c>
      <c r="F13" s="13">
        <f>+D13+E13</f>
        <v>1875176.1470000001</v>
      </c>
      <c r="G13" s="12">
        <v>993489.973</v>
      </c>
      <c r="H13" s="12">
        <v>835535.598</v>
      </c>
      <c r="I13" s="13">
        <f>+F13-G13</f>
        <v>881686.17400000012</v>
      </c>
    </row>
    <row r="14" spans="1:9" ht="12" customHeight="1" x14ac:dyDescent="0.25">
      <c r="A14" s="9"/>
      <c r="B14" s="10"/>
      <c r="C14" s="11" t="s">
        <v>17</v>
      </c>
      <c r="D14" s="12">
        <v>7332643.2180000003</v>
      </c>
      <c r="E14" s="12">
        <v>-149833.22725</v>
      </c>
      <c r="F14" s="13">
        <f t="shared" ref="F14:F20" si="2">+D14+E14</f>
        <v>7182809.9907499999</v>
      </c>
      <c r="G14" s="12">
        <v>3152355.2507099998</v>
      </c>
      <c r="H14" s="12">
        <v>3038900.7283400004</v>
      </c>
      <c r="I14" s="13">
        <f t="shared" ref="I14:I20" si="3">+F14-G14</f>
        <v>4030454.7400400001</v>
      </c>
    </row>
    <row r="15" spans="1:9" ht="12" customHeight="1" x14ac:dyDescent="0.25">
      <c r="A15" s="9"/>
      <c r="B15" s="10"/>
      <c r="C15" s="11" t="s">
        <v>18</v>
      </c>
      <c r="D15" s="12">
        <f>6670892.386-D52</f>
        <v>6670751.8859999999</v>
      </c>
      <c r="E15" s="12">
        <v>322353.67613000004</v>
      </c>
      <c r="F15" s="13">
        <f t="shared" si="2"/>
        <v>6993105.5621300004</v>
      </c>
      <c r="G15" s="12">
        <f>3827625.87426-G52</f>
        <v>3827485.37426</v>
      </c>
      <c r="H15" s="12">
        <f>3595140.12782-H52</f>
        <v>3594999.6278200001</v>
      </c>
      <c r="I15" s="13">
        <f t="shared" si="3"/>
        <v>3165620.1878700005</v>
      </c>
    </row>
    <row r="16" spans="1:9" ht="12" customHeight="1" x14ac:dyDescent="0.25">
      <c r="A16" s="9"/>
      <c r="B16" s="10"/>
      <c r="C16" s="11" t="s">
        <v>19</v>
      </c>
      <c r="D16" s="12">
        <v>42157.072</v>
      </c>
      <c r="E16" s="12">
        <v>371.11654000000004</v>
      </c>
      <c r="F16" s="13">
        <f t="shared" si="2"/>
        <v>42528.188540000003</v>
      </c>
      <c r="G16" s="12">
        <v>16102.02821</v>
      </c>
      <c r="H16" s="12">
        <v>9903.9537300000011</v>
      </c>
      <c r="I16" s="13">
        <f t="shared" si="3"/>
        <v>26426.160330000002</v>
      </c>
    </row>
    <row r="17" spans="1:9" ht="12" customHeight="1" x14ac:dyDescent="0.25">
      <c r="A17" s="9"/>
      <c r="B17" s="10"/>
      <c r="C17" s="11" t="s">
        <v>20</v>
      </c>
      <c r="D17" s="12">
        <v>9820716.7709999997</v>
      </c>
      <c r="E17" s="12">
        <v>-375908.90743999992</v>
      </c>
      <c r="F17" s="13">
        <f t="shared" si="2"/>
        <v>9444807.8635600004</v>
      </c>
      <c r="G17" s="12">
        <v>7326080.7287100004</v>
      </c>
      <c r="H17" s="12">
        <v>7142787.5396999996</v>
      </c>
      <c r="I17" s="13">
        <f t="shared" si="3"/>
        <v>2118727.13485</v>
      </c>
    </row>
    <row r="18" spans="1:9" ht="12" customHeight="1" x14ac:dyDescent="0.25">
      <c r="A18" s="9"/>
      <c r="B18" s="10"/>
      <c r="C18" s="11" t="s">
        <v>21</v>
      </c>
      <c r="D18" s="12">
        <v>0</v>
      </c>
      <c r="E18" s="12">
        <v>0</v>
      </c>
      <c r="F18" s="13">
        <f t="shared" si="2"/>
        <v>0</v>
      </c>
      <c r="G18" s="12">
        <v>0</v>
      </c>
      <c r="H18" s="12">
        <v>0</v>
      </c>
      <c r="I18" s="13">
        <f t="shared" si="3"/>
        <v>0</v>
      </c>
    </row>
    <row r="19" spans="1:9" ht="12" customHeight="1" x14ac:dyDescent="0.25">
      <c r="A19" s="9"/>
      <c r="B19" s="10"/>
      <c r="C19" s="11" t="s">
        <v>22</v>
      </c>
      <c r="D19" s="12">
        <f>16192680.731-D56</f>
        <v>14167021.231000001</v>
      </c>
      <c r="E19" s="12">
        <v>245242.42440000005</v>
      </c>
      <c r="F19" s="13">
        <f t="shared" si="2"/>
        <v>14412263.655400001</v>
      </c>
      <c r="G19" s="12">
        <f>8563288.9908-G56</f>
        <v>7862199.9908000007</v>
      </c>
      <c r="H19" s="12">
        <f>8245121.55451-H56</f>
        <v>7544032.5545100002</v>
      </c>
      <c r="I19" s="13">
        <f t="shared" si="3"/>
        <v>6550063.6645999998</v>
      </c>
    </row>
    <row r="20" spans="1:9" ht="12" customHeight="1" x14ac:dyDescent="0.25">
      <c r="A20" s="9"/>
      <c r="B20" s="10"/>
      <c r="C20" s="11" t="s">
        <v>23</v>
      </c>
      <c r="D20" s="12">
        <v>1055054.625</v>
      </c>
      <c r="E20" s="12">
        <v>161827.38885000002</v>
      </c>
      <c r="F20" s="13">
        <f t="shared" si="2"/>
        <v>1216882.01385</v>
      </c>
      <c r="G20" s="12">
        <v>553311.97164999996</v>
      </c>
      <c r="H20" s="12">
        <v>512833.71068999998</v>
      </c>
      <c r="I20" s="13">
        <f t="shared" si="3"/>
        <v>663570.04220000003</v>
      </c>
    </row>
    <row r="21" spans="1:9" ht="8.1" customHeight="1" x14ac:dyDescent="0.25">
      <c r="A21" s="14"/>
      <c r="B21" s="15"/>
      <c r="C21" s="16"/>
      <c r="D21" s="8"/>
      <c r="E21" s="8"/>
      <c r="F21" s="13"/>
      <c r="G21" s="8"/>
      <c r="H21" s="8"/>
      <c r="I21" s="13"/>
    </row>
    <row r="22" spans="1:9" ht="12" customHeight="1" x14ac:dyDescent="0.25">
      <c r="A22" s="5"/>
      <c r="B22" s="6" t="s">
        <v>24</v>
      </c>
      <c r="C22" s="7"/>
      <c r="D22" s="8">
        <f>SUM(D23:D29)</f>
        <v>67054229.225000009</v>
      </c>
      <c r="E22" s="8">
        <f t="shared" ref="E22:I22" si="4">SUM(E23:E29)</f>
        <v>713975.47459</v>
      </c>
      <c r="F22" s="8">
        <f>SUM(F23:F29)</f>
        <v>67768204.699589998</v>
      </c>
      <c r="G22" s="8">
        <f t="shared" si="4"/>
        <v>42239931.449239999</v>
      </c>
      <c r="H22" s="8">
        <f t="shared" si="4"/>
        <v>41382139.642969996</v>
      </c>
      <c r="I22" s="8">
        <f t="shared" si="4"/>
        <v>25528273.25035001</v>
      </c>
    </row>
    <row r="23" spans="1:9" ht="12" customHeight="1" x14ac:dyDescent="0.25">
      <c r="A23" s="9"/>
      <c r="B23" s="10"/>
      <c r="C23" s="11" t="s">
        <v>25</v>
      </c>
      <c r="D23" s="12">
        <f>2652874.128-D60</f>
        <v>1942199.128</v>
      </c>
      <c r="E23" s="12">
        <v>31266.78685</v>
      </c>
      <c r="F23" s="13">
        <f t="shared" ref="F23:F29" si="5">+D23+E23</f>
        <v>1973465.9148500001</v>
      </c>
      <c r="G23" s="12">
        <f>1059017.65095-G60</f>
        <v>715991.65094999992</v>
      </c>
      <c r="H23" s="12">
        <f>954200.40969-H60</f>
        <v>611174.40969</v>
      </c>
      <c r="I23" s="13">
        <f t="shared" ref="I23:I29" si="6">+F23-G23</f>
        <v>1257474.2639000001</v>
      </c>
    </row>
    <row r="24" spans="1:9" ht="12" customHeight="1" x14ac:dyDescent="0.25">
      <c r="A24" s="9"/>
      <c r="B24" s="10"/>
      <c r="C24" s="11" t="s">
        <v>26</v>
      </c>
      <c r="D24" s="12">
        <f>41040358.376-D61</f>
        <v>38540358.376000002</v>
      </c>
      <c r="E24" s="12">
        <v>109208.84419</v>
      </c>
      <c r="F24" s="13">
        <f t="shared" si="5"/>
        <v>38649567.220190004</v>
      </c>
      <c r="G24" s="12">
        <f>25065761.5164-G61</f>
        <v>23355889.416399997</v>
      </c>
      <c r="H24" s="12">
        <f>25029452.12588-H61</f>
        <v>23319580.025879998</v>
      </c>
      <c r="I24" s="13">
        <f t="shared" si="6"/>
        <v>15293677.803790007</v>
      </c>
    </row>
    <row r="25" spans="1:9" ht="12" customHeight="1" x14ac:dyDescent="0.25">
      <c r="A25" s="9"/>
      <c r="B25" s="10"/>
      <c r="C25" s="11" t="s">
        <v>27</v>
      </c>
      <c r="D25" s="12">
        <f>26356914.665-D62</f>
        <v>9820015.6649999991</v>
      </c>
      <c r="E25" s="12">
        <v>23467.853800000001</v>
      </c>
      <c r="F25" s="13">
        <f t="shared" si="5"/>
        <v>9843483.5187999997</v>
      </c>
      <c r="G25" s="12">
        <f>12365862.43051-G62</f>
        <v>3289202.9305099994</v>
      </c>
      <c r="H25" s="12">
        <f>12365857.44333-H62</f>
        <v>3289197.9433299992</v>
      </c>
      <c r="I25" s="13">
        <f t="shared" si="6"/>
        <v>6554280.5882900003</v>
      </c>
    </row>
    <row r="26" spans="1:9" ht="12" customHeight="1" x14ac:dyDescent="0.25">
      <c r="A26" s="9"/>
      <c r="B26" s="10"/>
      <c r="C26" s="11" t="s">
        <v>28</v>
      </c>
      <c r="D26" s="12">
        <f>2729094.31-D63</f>
        <v>2479094.31</v>
      </c>
      <c r="E26" s="12">
        <v>-229271.59652999998</v>
      </c>
      <c r="F26" s="13">
        <f t="shared" si="5"/>
        <v>2249822.7134699998</v>
      </c>
      <c r="G26" s="12">
        <f>1124788.54346-G63</f>
        <v>969934.64346000005</v>
      </c>
      <c r="H26" s="12">
        <f>1059815.56258-H63</f>
        <v>904961.66257999989</v>
      </c>
      <c r="I26" s="13">
        <f t="shared" si="6"/>
        <v>1279888.0700099999</v>
      </c>
    </row>
    <row r="27" spans="1:9" ht="12" customHeight="1" x14ac:dyDescent="0.25">
      <c r="A27" s="9"/>
      <c r="B27" s="10"/>
      <c r="C27" s="11" t="s">
        <v>29</v>
      </c>
      <c r="D27" s="12">
        <f>54053957.428-D64</f>
        <v>8605857.4280000031</v>
      </c>
      <c r="E27" s="12">
        <v>768908.80675999995</v>
      </c>
      <c r="F27" s="13">
        <f t="shared" si="5"/>
        <v>9374766.2347600032</v>
      </c>
      <c r="G27" s="12">
        <f>27225152.77241-G64</f>
        <v>8290465.6724100001</v>
      </c>
      <c r="H27" s="12">
        <f>26887936.97861-H64</f>
        <v>7953249.87861</v>
      </c>
      <c r="I27" s="13">
        <f t="shared" si="6"/>
        <v>1084300.562350003</v>
      </c>
    </row>
    <row r="28" spans="1:9" ht="12" customHeight="1" x14ac:dyDescent="0.25">
      <c r="A28" s="9"/>
      <c r="B28" s="10"/>
      <c r="C28" s="11" t="s">
        <v>30</v>
      </c>
      <c r="D28" s="12">
        <f>6882559.318-D65</f>
        <v>5666704.318</v>
      </c>
      <c r="E28" s="12">
        <v>10394.77952</v>
      </c>
      <c r="F28" s="13">
        <f t="shared" si="5"/>
        <v>5677099.0975200003</v>
      </c>
      <c r="G28" s="12">
        <f>6152043.63551-G65</f>
        <v>5618447.1355100004</v>
      </c>
      <c r="H28" s="12">
        <f>5837572.22288-H65</f>
        <v>5303975.7228800002</v>
      </c>
      <c r="I28" s="13">
        <f t="shared" si="6"/>
        <v>58651.962009999901</v>
      </c>
    </row>
    <row r="29" spans="1:9" ht="12" customHeight="1" x14ac:dyDescent="0.25">
      <c r="A29" s="9"/>
      <c r="B29" s="10"/>
      <c r="C29" s="11" t="s">
        <v>31</v>
      </c>
      <c r="D29" s="12">
        <v>0</v>
      </c>
      <c r="E29" s="12">
        <v>0</v>
      </c>
      <c r="F29" s="13">
        <f t="shared" si="5"/>
        <v>0</v>
      </c>
      <c r="G29" s="12">
        <v>0</v>
      </c>
      <c r="H29" s="12">
        <v>0</v>
      </c>
      <c r="I29" s="13">
        <f t="shared" si="6"/>
        <v>0</v>
      </c>
    </row>
    <row r="30" spans="1:9" ht="8.1" customHeight="1" x14ac:dyDescent="0.25">
      <c r="A30" s="14"/>
      <c r="B30" s="15"/>
      <c r="C30" s="16"/>
      <c r="D30" s="8"/>
      <c r="E30" s="8"/>
      <c r="F30" s="13"/>
      <c r="G30" s="8"/>
      <c r="H30" s="8"/>
      <c r="I30" s="13"/>
    </row>
    <row r="31" spans="1:9" ht="12" customHeight="1" x14ac:dyDescent="0.25">
      <c r="A31" s="5"/>
      <c r="B31" s="6" t="s">
        <v>32</v>
      </c>
      <c r="C31" s="7"/>
      <c r="D31" s="8">
        <f>SUM(D32:D40)</f>
        <v>13060648.339000002</v>
      </c>
      <c r="E31" s="8">
        <f t="shared" ref="E31:I31" si="7">SUM(E32:E40)</f>
        <v>155339.34484999999</v>
      </c>
      <c r="F31" s="8">
        <f t="shared" si="7"/>
        <v>13215987.68385</v>
      </c>
      <c r="G31" s="8">
        <f t="shared" si="7"/>
        <v>3601561.5885300008</v>
      </c>
      <c r="H31" s="8">
        <f t="shared" si="7"/>
        <v>3037952.4962299997</v>
      </c>
      <c r="I31" s="8">
        <f t="shared" si="7"/>
        <v>9614426.0953199994</v>
      </c>
    </row>
    <row r="32" spans="1:9" ht="12" customHeight="1" x14ac:dyDescent="0.25">
      <c r="A32" s="9"/>
      <c r="B32" s="10"/>
      <c r="C32" s="11" t="s">
        <v>33</v>
      </c>
      <c r="D32" s="12">
        <f>977711.001-D69</f>
        <v>765711.00100000005</v>
      </c>
      <c r="E32" s="12">
        <v>18703.498670000001</v>
      </c>
      <c r="F32" s="13">
        <f t="shared" ref="F32:F40" si="8">+D32+E32</f>
        <v>784414.49967000005</v>
      </c>
      <c r="G32" s="12">
        <f>373878.59264-G69</f>
        <v>281880.29264</v>
      </c>
      <c r="H32" s="12">
        <f>354108.71407-H69</f>
        <v>262110.41407</v>
      </c>
      <c r="I32" s="13">
        <f t="shared" ref="I32:I40" si="9">+F32-G32</f>
        <v>502534.20703000005</v>
      </c>
    </row>
    <row r="33" spans="1:11" ht="12" customHeight="1" x14ac:dyDescent="0.25">
      <c r="A33" s="9"/>
      <c r="B33" s="10"/>
      <c r="C33" s="11" t="s">
        <v>34</v>
      </c>
      <c r="D33" s="12">
        <f>2088950.233-D70</f>
        <v>1705950.233</v>
      </c>
      <c r="E33" s="12">
        <v>47454.326209999999</v>
      </c>
      <c r="F33" s="13">
        <f t="shared" si="8"/>
        <v>1753404.5592100001</v>
      </c>
      <c r="G33" s="12">
        <v>1583961.9504500001</v>
      </c>
      <c r="H33" s="12">
        <v>1311211.1742799999</v>
      </c>
      <c r="I33" s="13">
        <f t="shared" si="9"/>
        <v>169442.60875999997</v>
      </c>
    </row>
    <row r="34" spans="1:11" ht="12" customHeight="1" x14ac:dyDescent="0.25">
      <c r="A34" s="9"/>
      <c r="B34" s="10"/>
      <c r="C34" s="11" t="s">
        <v>35</v>
      </c>
      <c r="D34" s="12">
        <v>215056.601</v>
      </c>
      <c r="E34" s="12">
        <v>451.70400000000001</v>
      </c>
      <c r="F34" s="13">
        <f t="shared" si="8"/>
        <v>215508.30499999999</v>
      </c>
      <c r="G34" s="12">
        <v>27172.41131</v>
      </c>
      <c r="H34" s="12">
        <v>27022.41131</v>
      </c>
      <c r="I34" s="13">
        <f t="shared" si="9"/>
        <v>188335.89369</v>
      </c>
    </row>
    <row r="35" spans="1:11" ht="12" customHeight="1" x14ac:dyDescent="0.25">
      <c r="A35" s="9"/>
      <c r="B35" s="10"/>
      <c r="C35" s="11" t="s">
        <v>36</v>
      </c>
      <c r="D35" s="12">
        <v>627399.44799999997</v>
      </c>
      <c r="E35" s="12">
        <v>-6213.9548800000002</v>
      </c>
      <c r="F35" s="13">
        <f t="shared" si="8"/>
        <v>621185.49312</v>
      </c>
      <c r="G35" s="12">
        <v>173354.66456999999</v>
      </c>
      <c r="H35" s="12">
        <v>114168.50976</v>
      </c>
      <c r="I35" s="13">
        <f t="shared" si="9"/>
        <v>447830.82854999998</v>
      </c>
    </row>
    <row r="36" spans="1:11" ht="12" customHeight="1" x14ac:dyDescent="0.25">
      <c r="A36" s="9"/>
      <c r="B36" s="10"/>
      <c r="C36" s="11" t="s">
        <v>37</v>
      </c>
      <c r="D36" s="12">
        <f>8499332.036-D73</f>
        <v>8087622.2360000005</v>
      </c>
      <c r="E36" s="12">
        <v>66988.423299999995</v>
      </c>
      <c r="F36" s="13">
        <f t="shared" si="8"/>
        <v>8154610.6593000004</v>
      </c>
      <c r="G36" s="12">
        <v>1130863.7161900001</v>
      </c>
      <c r="H36" s="12">
        <v>1032301.05376</v>
      </c>
      <c r="I36" s="13">
        <f t="shared" si="9"/>
        <v>7023746.9431100003</v>
      </c>
    </row>
    <row r="37" spans="1:11" ht="12" customHeight="1" x14ac:dyDescent="0.25">
      <c r="A37" s="9"/>
      <c r="B37" s="10"/>
      <c r="C37" s="11" t="s">
        <v>38</v>
      </c>
      <c r="D37" s="12">
        <v>2725.7919999999999</v>
      </c>
      <c r="E37" s="12">
        <v>7156.8896599999998</v>
      </c>
      <c r="F37" s="13">
        <f t="shared" si="8"/>
        <v>9882.6816600000002</v>
      </c>
      <c r="G37" s="12">
        <v>2043.41886</v>
      </c>
      <c r="H37" s="12">
        <v>2043.41886</v>
      </c>
      <c r="I37" s="13">
        <f t="shared" si="9"/>
        <v>7839.2628000000004</v>
      </c>
    </row>
    <row r="38" spans="1:11" ht="12" customHeight="1" x14ac:dyDescent="0.25">
      <c r="A38" s="9"/>
      <c r="B38" s="10"/>
      <c r="C38" s="11" t="s">
        <v>39</v>
      </c>
      <c r="D38" s="12">
        <v>239914.47500000001</v>
      </c>
      <c r="E38" s="12">
        <v>-6783.5333900000005</v>
      </c>
      <c r="F38" s="13">
        <f t="shared" si="8"/>
        <v>233130.94161000001</v>
      </c>
      <c r="G38" s="12">
        <v>41233.822610000003</v>
      </c>
      <c r="H38" s="12">
        <v>40852.922610000001</v>
      </c>
      <c r="I38" s="13">
        <f t="shared" si="9"/>
        <v>191897.11900000001</v>
      </c>
    </row>
    <row r="39" spans="1:11" ht="12" customHeight="1" x14ac:dyDescent="0.25">
      <c r="A39" s="9"/>
      <c r="B39" s="10"/>
      <c r="C39" s="11" t="s">
        <v>40</v>
      </c>
      <c r="D39" s="12">
        <v>1387353.13</v>
      </c>
      <c r="E39" s="12">
        <v>27581.991280000002</v>
      </c>
      <c r="F39" s="13">
        <f t="shared" si="8"/>
        <v>1414935.1212799998</v>
      </c>
      <c r="G39" s="12">
        <v>346949.20530999999</v>
      </c>
      <c r="H39" s="12">
        <v>234955.693</v>
      </c>
      <c r="I39" s="13">
        <f t="shared" si="9"/>
        <v>1067985.91597</v>
      </c>
    </row>
    <row r="40" spans="1:11" ht="12" customHeight="1" x14ac:dyDescent="0.25">
      <c r="A40" s="9"/>
      <c r="B40" s="10"/>
      <c r="C40" s="11" t="s">
        <v>41</v>
      </c>
      <c r="D40" s="12">
        <v>28915.422999999999</v>
      </c>
      <c r="E40" s="12">
        <v>0</v>
      </c>
      <c r="F40" s="13">
        <f t="shared" si="8"/>
        <v>28915.422999999999</v>
      </c>
      <c r="G40" s="12">
        <v>14102.106589999999</v>
      </c>
      <c r="H40" s="12">
        <v>13286.898580000001</v>
      </c>
      <c r="I40" s="13">
        <f t="shared" si="9"/>
        <v>14813.316409999999</v>
      </c>
    </row>
    <row r="41" spans="1:11" ht="8.1" customHeight="1" x14ac:dyDescent="0.25">
      <c r="A41" s="14"/>
      <c r="B41" s="15"/>
      <c r="C41" s="16"/>
      <c r="D41" s="8"/>
      <c r="E41" s="8"/>
      <c r="F41" s="13"/>
      <c r="G41" s="8"/>
      <c r="H41" s="8"/>
      <c r="I41" s="13"/>
    </row>
    <row r="42" spans="1:11" ht="12" customHeight="1" x14ac:dyDescent="0.25">
      <c r="A42" s="5"/>
      <c r="B42" s="6" t="s">
        <v>42</v>
      </c>
      <c r="C42" s="7"/>
      <c r="D42" s="8">
        <f>SUM(D43:D46)</f>
        <v>30989530.929999996</v>
      </c>
      <c r="E42" s="8">
        <f t="shared" ref="E42:I42" si="10">SUM(E43:E46)</f>
        <v>0</v>
      </c>
      <c r="F42" s="8">
        <f>SUM(F43:F46)</f>
        <v>30989530.929999996</v>
      </c>
      <c r="G42" s="8">
        <f t="shared" si="10"/>
        <v>16611447.507399999</v>
      </c>
      <c r="H42" s="8">
        <f>SUM(H43:H46)</f>
        <v>16611447.507399999</v>
      </c>
      <c r="I42" s="8">
        <f t="shared" si="10"/>
        <v>14378083.422599997</v>
      </c>
    </row>
    <row r="43" spans="1:11" ht="12" customHeight="1" x14ac:dyDescent="0.25">
      <c r="A43" s="9"/>
      <c r="B43" s="10"/>
      <c r="C43" s="11" t="s">
        <v>43</v>
      </c>
      <c r="D43" s="12">
        <f>7312000-D80</f>
        <v>2744661.4000000004</v>
      </c>
      <c r="E43" s="12">
        <v>0</v>
      </c>
      <c r="F43" s="13">
        <f>+D43+E43</f>
        <v>2744661.4000000004</v>
      </c>
      <c r="G43" s="12">
        <f>2516428.33933-G80</f>
        <v>310863.93932999996</v>
      </c>
      <c r="H43" s="12">
        <f>2516428.33933-H80</f>
        <v>310863.93932999996</v>
      </c>
      <c r="I43" s="13">
        <f t="shared" ref="I43:I46" si="11">+F43-G43</f>
        <v>2433797.4606700004</v>
      </c>
    </row>
    <row r="44" spans="1:11" ht="18" customHeight="1" x14ac:dyDescent="0.25">
      <c r="A44" s="9"/>
      <c r="B44" s="10"/>
      <c r="C44" s="11" t="s">
        <v>44</v>
      </c>
      <c r="D44" s="12">
        <f>40558540.83-D81</f>
        <v>25784208.229999997</v>
      </c>
      <c r="E44" s="12">
        <v>0</v>
      </c>
      <c r="F44" s="13">
        <f t="shared" ref="F44:F46" si="12">+D44+E44</f>
        <v>25784208.229999997</v>
      </c>
      <c r="G44" s="12">
        <f>21788470.56807-G81</f>
        <v>13840053.568069998</v>
      </c>
      <c r="H44" s="12">
        <f>21788470.56807-H81</f>
        <v>13840053.568069998</v>
      </c>
      <c r="I44" s="13">
        <f t="shared" si="11"/>
        <v>11944154.661929999</v>
      </c>
    </row>
    <row r="45" spans="1:11" ht="12" customHeight="1" x14ac:dyDescent="0.25">
      <c r="A45" s="9"/>
      <c r="B45" s="10"/>
      <c r="C45" s="11" t="s">
        <v>45</v>
      </c>
      <c r="D45" s="12">
        <v>0</v>
      </c>
      <c r="E45" s="12">
        <v>0</v>
      </c>
      <c r="F45" s="13">
        <f t="shared" si="12"/>
        <v>0</v>
      </c>
      <c r="G45" s="12">
        <v>0</v>
      </c>
      <c r="H45" s="12">
        <v>0</v>
      </c>
      <c r="I45" s="13">
        <f t="shared" si="11"/>
        <v>0</v>
      </c>
    </row>
    <row r="46" spans="1:11" ht="12" customHeight="1" x14ac:dyDescent="0.25">
      <c r="A46" s="9"/>
      <c r="B46" s="10"/>
      <c r="C46" s="11" t="s">
        <v>46</v>
      </c>
      <c r="D46" s="12">
        <v>2460661.2999999998</v>
      </c>
      <c r="E46" s="12">
        <v>0</v>
      </c>
      <c r="F46" s="13">
        <f t="shared" si="12"/>
        <v>2460661.2999999998</v>
      </c>
      <c r="G46" s="12">
        <v>2460530</v>
      </c>
      <c r="H46" s="12">
        <v>2460530</v>
      </c>
      <c r="I46" s="13">
        <f t="shared" si="11"/>
        <v>131.29999999981374</v>
      </c>
    </row>
    <row r="47" spans="1:11" ht="8.1" customHeight="1" x14ac:dyDescent="0.25">
      <c r="A47" s="14"/>
      <c r="B47" s="15"/>
      <c r="C47" s="16"/>
      <c r="D47" s="8"/>
      <c r="E47" s="8"/>
      <c r="F47" s="13"/>
      <c r="G47" s="8"/>
      <c r="H47" s="8"/>
      <c r="I47" s="13"/>
    </row>
    <row r="48" spans="1:11" ht="12" customHeight="1" x14ac:dyDescent="0.25">
      <c r="A48" s="28" t="s">
        <v>47</v>
      </c>
      <c r="B48" s="29"/>
      <c r="C48" s="30"/>
      <c r="D48" s="8">
        <f>+D49+D59+D68+D79</f>
        <v>89035710</v>
      </c>
      <c r="E48" s="8">
        <f t="shared" ref="E48:H48" si="13">+E49+E59+E68+E79</f>
        <v>0</v>
      </c>
      <c r="F48" s="8">
        <f t="shared" si="13"/>
        <v>89035710</v>
      </c>
      <c r="G48" s="8">
        <f>+G49+G59+G68+G79</f>
        <v>41699904.300000004</v>
      </c>
      <c r="H48" s="8">
        <f t="shared" si="13"/>
        <v>41699904.300000004</v>
      </c>
      <c r="I48" s="8">
        <f>+I49+I59+I68+I79</f>
        <v>47335805.699999996</v>
      </c>
      <c r="K48" s="17"/>
    </row>
    <row r="49" spans="1:11" ht="12" customHeight="1" x14ac:dyDescent="0.25">
      <c r="A49" s="5"/>
      <c r="B49" s="6" t="s">
        <v>15</v>
      </c>
      <c r="C49" s="7"/>
      <c r="D49" s="8">
        <f>SUM(D50:D57)</f>
        <v>2025800</v>
      </c>
      <c r="E49" s="8">
        <f t="shared" ref="E49:I49" si="14">SUM(E50:E57)</f>
        <v>0</v>
      </c>
      <c r="F49" s="8">
        <f t="shared" si="14"/>
        <v>2025800</v>
      </c>
      <c r="G49" s="8">
        <f t="shared" si="14"/>
        <v>701229.5</v>
      </c>
      <c r="H49" s="8">
        <f t="shared" si="14"/>
        <v>701229.5</v>
      </c>
      <c r="I49" s="8">
        <f t="shared" si="14"/>
        <v>1324570.5</v>
      </c>
      <c r="K49" s="17"/>
    </row>
    <row r="50" spans="1:11" ht="12" customHeight="1" x14ac:dyDescent="0.25">
      <c r="A50" s="9"/>
      <c r="B50" s="10"/>
      <c r="C50" s="11" t="s">
        <v>16</v>
      </c>
      <c r="D50" s="12">
        <v>0</v>
      </c>
      <c r="E50" s="12">
        <v>0</v>
      </c>
      <c r="F50" s="13">
        <f>+D50+E50</f>
        <v>0</v>
      </c>
      <c r="G50" s="12">
        <v>0</v>
      </c>
      <c r="H50" s="12">
        <v>0</v>
      </c>
      <c r="I50" s="13">
        <f t="shared" ref="I50:I57" si="15">+F50-G50</f>
        <v>0</v>
      </c>
      <c r="K50" s="17"/>
    </row>
    <row r="51" spans="1:11" ht="12" customHeight="1" x14ac:dyDescent="0.25">
      <c r="A51" s="9"/>
      <c r="B51" s="10"/>
      <c r="C51" s="11" t="s">
        <v>17</v>
      </c>
      <c r="D51" s="12">
        <v>0</v>
      </c>
      <c r="E51" s="12">
        <v>0</v>
      </c>
      <c r="F51" s="13">
        <f t="shared" ref="F51:F57" si="16">+D51+E51</f>
        <v>0</v>
      </c>
      <c r="G51" s="12">
        <v>0</v>
      </c>
      <c r="H51" s="12">
        <v>0</v>
      </c>
      <c r="I51" s="13">
        <f t="shared" si="15"/>
        <v>0</v>
      </c>
    </row>
    <row r="52" spans="1:11" ht="12" customHeight="1" x14ac:dyDescent="0.25">
      <c r="A52" s="9"/>
      <c r="B52" s="10"/>
      <c r="C52" s="11" t="s">
        <v>18</v>
      </c>
      <c r="D52" s="12">
        <v>140.5</v>
      </c>
      <c r="E52" s="12">
        <v>0</v>
      </c>
      <c r="F52" s="13">
        <f t="shared" si="16"/>
        <v>140.5</v>
      </c>
      <c r="G52" s="12">
        <v>140.5</v>
      </c>
      <c r="H52" s="12">
        <v>140.5</v>
      </c>
      <c r="I52" s="13">
        <f t="shared" si="15"/>
        <v>0</v>
      </c>
      <c r="K52" s="17"/>
    </row>
    <row r="53" spans="1:11" ht="12" customHeight="1" x14ac:dyDescent="0.25">
      <c r="A53" s="9"/>
      <c r="B53" s="10"/>
      <c r="C53" s="11" t="s">
        <v>19</v>
      </c>
      <c r="D53" s="12">
        <v>0</v>
      </c>
      <c r="E53" s="12">
        <v>0</v>
      </c>
      <c r="F53" s="13">
        <f t="shared" si="16"/>
        <v>0</v>
      </c>
      <c r="G53" s="12">
        <v>0</v>
      </c>
      <c r="H53" s="12">
        <v>0</v>
      </c>
      <c r="I53" s="13">
        <f t="shared" si="15"/>
        <v>0</v>
      </c>
    </row>
    <row r="54" spans="1:11" ht="12" customHeight="1" x14ac:dyDescent="0.25">
      <c r="A54" s="9"/>
      <c r="B54" s="10"/>
      <c r="C54" s="11" t="s">
        <v>20</v>
      </c>
      <c r="D54" s="12">
        <v>0</v>
      </c>
      <c r="E54" s="12">
        <v>0</v>
      </c>
      <c r="F54" s="13">
        <f t="shared" si="16"/>
        <v>0</v>
      </c>
      <c r="G54" s="12">
        <v>0</v>
      </c>
      <c r="H54" s="12">
        <v>0</v>
      </c>
      <c r="I54" s="13">
        <f t="shared" si="15"/>
        <v>0</v>
      </c>
    </row>
    <row r="55" spans="1:11" ht="12" customHeight="1" x14ac:dyDescent="0.25">
      <c r="A55" s="9"/>
      <c r="B55" s="10"/>
      <c r="C55" s="11" t="s">
        <v>21</v>
      </c>
      <c r="D55" s="12">
        <v>0</v>
      </c>
      <c r="E55" s="12">
        <v>0</v>
      </c>
      <c r="F55" s="13">
        <f t="shared" si="16"/>
        <v>0</v>
      </c>
      <c r="G55" s="12">
        <v>0</v>
      </c>
      <c r="H55" s="12">
        <v>0</v>
      </c>
      <c r="I55" s="13">
        <f t="shared" si="15"/>
        <v>0</v>
      </c>
    </row>
    <row r="56" spans="1:11" ht="12" customHeight="1" x14ac:dyDescent="0.25">
      <c r="A56" s="9"/>
      <c r="B56" s="10"/>
      <c r="C56" s="11" t="s">
        <v>22</v>
      </c>
      <c r="D56" s="12">
        <f>2025800-140.5</f>
        <v>2025659.5</v>
      </c>
      <c r="E56" s="12">
        <v>0</v>
      </c>
      <c r="F56" s="13">
        <f t="shared" si="16"/>
        <v>2025659.5</v>
      </c>
      <c r="G56" s="12">
        <v>701089</v>
      </c>
      <c r="H56" s="12">
        <v>701089</v>
      </c>
      <c r="I56" s="13">
        <f t="shared" si="15"/>
        <v>1324570.5</v>
      </c>
    </row>
    <row r="57" spans="1:11" ht="12" customHeight="1" x14ac:dyDescent="0.25">
      <c r="A57" s="9"/>
      <c r="B57" s="10"/>
      <c r="C57" s="11" t="s">
        <v>23</v>
      </c>
      <c r="D57" s="12">
        <v>0</v>
      </c>
      <c r="E57" s="12">
        <v>0</v>
      </c>
      <c r="F57" s="13">
        <f t="shared" si="16"/>
        <v>0</v>
      </c>
      <c r="G57" s="12">
        <v>0</v>
      </c>
      <c r="H57" s="12">
        <v>0</v>
      </c>
      <c r="I57" s="13">
        <f t="shared" si="15"/>
        <v>0</v>
      </c>
    </row>
    <row r="58" spans="1:11" ht="8.1" customHeight="1" x14ac:dyDescent="0.25">
      <c r="A58" s="14"/>
      <c r="B58" s="15"/>
      <c r="C58" s="16"/>
      <c r="D58" s="8"/>
      <c r="E58" s="8"/>
      <c r="F58" s="13"/>
      <c r="G58" s="8"/>
      <c r="H58" s="8"/>
      <c r="I58" s="13"/>
    </row>
    <row r="59" spans="1:11" ht="12" customHeight="1" x14ac:dyDescent="0.25">
      <c r="A59" s="5"/>
      <c r="B59" s="6" t="s">
        <v>24</v>
      </c>
      <c r="C59" s="7"/>
      <c r="D59" s="8">
        <f>SUM(D60:D66)</f>
        <v>66661529</v>
      </c>
      <c r="E59" s="8">
        <f t="shared" ref="E59:I59" si="17">SUM(E60:E66)</f>
        <v>0</v>
      </c>
      <c r="F59" s="8">
        <f t="shared" si="17"/>
        <v>66661529</v>
      </c>
      <c r="G59" s="8">
        <f>SUM(G60:G66)</f>
        <v>30752695.100000001</v>
      </c>
      <c r="H59" s="8">
        <f>SUM(H60:H66)</f>
        <v>30752695.100000001</v>
      </c>
      <c r="I59" s="8">
        <f t="shared" si="17"/>
        <v>35908833.899999999</v>
      </c>
    </row>
    <row r="60" spans="1:11" ht="12" customHeight="1" x14ac:dyDescent="0.25">
      <c r="A60" s="9"/>
      <c r="B60" s="10"/>
      <c r="C60" s="11" t="s">
        <v>25</v>
      </c>
      <c r="D60" s="12">
        <v>710675</v>
      </c>
      <c r="E60" s="12">
        <v>0</v>
      </c>
      <c r="F60" s="13">
        <f t="shared" ref="F60:F66" si="18">+D60+E60</f>
        <v>710675</v>
      </c>
      <c r="G60" s="12">
        <v>343026</v>
      </c>
      <c r="H60" s="12">
        <v>343026</v>
      </c>
      <c r="I60" s="13">
        <f t="shared" ref="I60:I66" si="19">+F60-G60</f>
        <v>367649</v>
      </c>
    </row>
    <row r="61" spans="1:11" ht="12" customHeight="1" x14ac:dyDescent="0.25">
      <c r="A61" s="9"/>
      <c r="B61" s="10"/>
      <c r="C61" s="11" t="s">
        <v>26</v>
      </c>
      <c r="D61" s="12">
        <f>500000+2000000</f>
        <v>2500000</v>
      </c>
      <c r="E61" s="12">
        <v>0</v>
      </c>
      <c r="F61" s="13">
        <f t="shared" si="18"/>
        <v>2500000</v>
      </c>
      <c r="G61" s="12">
        <v>1709872.1</v>
      </c>
      <c r="H61" s="12">
        <v>1709872.1</v>
      </c>
      <c r="I61" s="13">
        <f t="shared" si="19"/>
        <v>790127.89999999991</v>
      </c>
    </row>
    <row r="62" spans="1:11" ht="12" customHeight="1" x14ac:dyDescent="0.25">
      <c r="A62" s="9"/>
      <c r="B62" s="10"/>
      <c r="C62" s="11" t="s">
        <v>27</v>
      </c>
      <c r="D62" s="12">
        <f>18536899-2000000</f>
        <v>16536899</v>
      </c>
      <c r="E62" s="12">
        <v>0</v>
      </c>
      <c r="F62" s="13">
        <f t="shared" si="18"/>
        <v>16536899</v>
      </c>
      <c r="G62" s="12">
        <v>9076659.5</v>
      </c>
      <c r="H62" s="12">
        <v>9076659.5</v>
      </c>
      <c r="I62" s="13">
        <f t="shared" si="19"/>
        <v>7460239.5</v>
      </c>
    </row>
    <row r="63" spans="1:11" ht="12" customHeight="1" x14ac:dyDescent="0.25">
      <c r="A63" s="9"/>
      <c r="B63" s="10"/>
      <c r="C63" s="11" t="s">
        <v>28</v>
      </c>
      <c r="D63" s="12">
        <v>250000</v>
      </c>
      <c r="E63" s="12">
        <v>0</v>
      </c>
      <c r="F63" s="13">
        <f t="shared" si="18"/>
        <v>250000</v>
      </c>
      <c r="G63" s="12">
        <v>154853.9</v>
      </c>
      <c r="H63" s="12">
        <v>154853.9</v>
      </c>
      <c r="I63" s="13">
        <f t="shared" si="19"/>
        <v>95146.1</v>
      </c>
    </row>
    <row r="64" spans="1:11" ht="12" customHeight="1" x14ac:dyDescent="0.25">
      <c r="A64" s="9"/>
      <c r="B64" s="10"/>
      <c r="C64" s="11" t="s">
        <v>29</v>
      </c>
      <c r="D64" s="12">
        <f>45698100-250000</f>
        <v>45448100</v>
      </c>
      <c r="E64" s="12">
        <v>0</v>
      </c>
      <c r="F64" s="13">
        <f t="shared" si="18"/>
        <v>45448100</v>
      </c>
      <c r="G64" s="12">
        <v>18934687.100000001</v>
      </c>
      <c r="H64" s="12">
        <v>18934687.100000001</v>
      </c>
      <c r="I64" s="13">
        <f t="shared" si="19"/>
        <v>26513412.899999999</v>
      </c>
    </row>
    <row r="65" spans="1:9" ht="12" customHeight="1" x14ac:dyDescent="0.25">
      <c r="A65" s="9"/>
      <c r="B65" s="10"/>
      <c r="C65" s="11" t="s">
        <v>30</v>
      </c>
      <c r="D65" s="12">
        <v>1215855</v>
      </c>
      <c r="E65" s="12">
        <v>0</v>
      </c>
      <c r="F65" s="13">
        <f t="shared" si="18"/>
        <v>1215855</v>
      </c>
      <c r="G65" s="12">
        <v>533596.5</v>
      </c>
      <c r="H65" s="12">
        <v>533596.5</v>
      </c>
      <c r="I65" s="13">
        <f t="shared" si="19"/>
        <v>682258.5</v>
      </c>
    </row>
    <row r="66" spans="1:9" ht="12" customHeight="1" x14ac:dyDescent="0.25">
      <c r="A66" s="9"/>
      <c r="B66" s="10"/>
      <c r="C66" s="11" t="s">
        <v>31</v>
      </c>
      <c r="D66" s="12">
        <v>0</v>
      </c>
      <c r="E66" s="12">
        <v>0</v>
      </c>
      <c r="F66" s="13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1:9" ht="8.1" customHeight="1" x14ac:dyDescent="0.25">
      <c r="A67" s="14"/>
      <c r="B67" s="15"/>
      <c r="C67" s="16"/>
      <c r="D67" s="8"/>
      <c r="E67" s="8"/>
      <c r="F67" s="13"/>
      <c r="G67" s="8"/>
      <c r="H67" s="8"/>
      <c r="I67" s="13"/>
    </row>
    <row r="68" spans="1:9" ht="12" customHeight="1" x14ac:dyDescent="0.25">
      <c r="A68" s="5"/>
      <c r="B68" s="6" t="s">
        <v>32</v>
      </c>
      <c r="C68" s="7"/>
      <c r="D68" s="8">
        <f>SUM(D69:D77)</f>
        <v>1006709.8</v>
      </c>
      <c r="E68" s="8">
        <f t="shared" ref="E68:I68" si="20">SUM(E69:E77)</f>
        <v>0</v>
      </c>
      <c r="F68" s="8">
        <f t="shared" si="20"/>
        <v>1006709.8</v>
      </c>
      <c r="G68" s="8">
        <f t="shared" si="20"/>
        <v>91998.3</v>
      </c>
      <c r="H68" s="8">
        <f t="shared" si="20"/>
        <v>91998.3</v>
      </c>
      <c r="I68" s="8">
        <f t="shared" si="20"/>
        <v>914711.5</v>
      </c>
    </row>
    <row r="69" spans="1:9" ht="12" customHeight="1" x14ac:dyDescent="0.25">
      <c r="A69" s="9"/>
      <c r="B69" s="10"/>
      <c r="C69" s="11" t="s">
        <v>33</v>
      </c>
      <c r="D69" s="12">
        <v>212000</v>
      </c>
      <c r="E69" s="12">
        <v>0</v>
      </c>
      <c r="F69" s="13">
        <f t="shared" ref="F69:F77" si="21">+D69+E69</f>
        <v>212000</v>
      </c>
      <c r="G69" s="12">
        <v>91998.3</v>
      </c>
      <c r="H69" s="12">
        <v>91998.3</v>
      </c>
      <c r="I69" s="13">
        <f t="shared" ref="I69:I77" si="22">+F69-G69</f>
        <v>120001.7</v>
      </c>
    </row>
    <row r="70" spans="1:9" ht="12" customHeight="1" x14ac:dyDescent="0.25">
      <c r="A70" s="9"/>
      <c r="B70" s="10"/>
      <c r="C70" s="11" t="s">
        <v>34</v>
      </c>
      <c r="D70" s="12">
        <v>383000</v>
      </c>
      <c r="E70" s="12">
        <v>0</v>
      </c>
      <c r="F70" s="13">
        <f t="shared" si="21"/>
        <v>383000</v>
      </c>
      <c r="G70" s="12">
        <v>0</v>
      </c>
      <c r="H70" s="12">
        <v>0</v>
      </c>
      <c r="I70" s="13">
        <f t="shared" si="22"/>
        <v>383000</v>
      </c>
    </row>
    <row r="71" spans="1:9" ht="12" customHeight="1" x14ac:dyDescent="0.25">
      <c r="A71" s="9"/>
      <c r="B71" s="10"/>
      <c r="C71" s="11" t="s">
        <v>35</v>
      </c>
      <c r="D71" s="12">
        <v>0</v>
      </c>
      <c r="E71" s="12">
        <v>0</v>
      </c>
      <c r="F71" s="13">
        <f t="shared" si="21"/>
        <v>0</v>
      </c>
      <c r="G71" s="12">
        <v>0</v>
      </c>
      <c r="H71" s="12">
        <v>0</v>
      </c>
      <c r="I71" s="13">
        <f t="shared" si="22"/>
        <v>0</v>
      </c>
    </row>
    <row r="72" spans="1:9" ht="12" customHeight="1" x14ac:dyDescent="0.25">
      <c r="A72" s="9"/>
      <c r="B72" s="10"/>
      <c r="C72" s="11" t="s">
        <v>36</v>
      </c>
      <c r="D72" s="12">
        <v>0</v>
      </c>
      <c r="E72" s="12">
        <v>0</v>
      </c>
      <c r="F72" s="13">
        <f t="shared" si="21"/>
        <v>0</v>
      </c>
      <c r="G72" s="12">
        <v>0</v>
      </c>
      <c r="H72" s="12">
        <v>0</v>
      </c>
      <c r="I72" s="13">
        <f t="shared" si="22"/>
        <v>0</v>
      </c>
    </row>
    <row r="73" spans="1:9" ht="12" customHeight="1" x14ac:dyDescent="0.25">
      <c r="A73" s="9"/>
      <c r="B73" s="10"/>
      <c r="C73" s="11" t="s">
        <v>37</v>
      </c>
      <c r="D73" s="12">
        <f>500000-88290.2</f>
        <v>411709.8</v>
      </c>
      <c r="E73" s="12">
        <v>0</v>
      </c>
      <c r="F73" s="13">
        <f t="shared" si="21"/>
        <v>411709.8</v>
      </c>
      <c r="G73" s="12">
        <v>0</v>
      </c>
      <c r="H73" s="12">
        <v>0</v>
      </c>
      <c r="I73" s="13">
        <f t="shared" si="22"/>
        <v>411709.8</v>
      </c>
    </row>
    <row r="74" spans="1:9" ht="12" customHeight="1" x14ac:dyDescent="0.25">
      <c r="A74" s="9"/>
      <c r="B74" s="10"/>
      <c r="C74" s="11" t="s">
        <v>38</v>
      </c>
      <c r="D74" s="12">
        <v>0</v>
      </c>
      <c r="E74" s="12">
        <v>0</v>
      </c>
      <c r="F74" s="13">
        <f t="shared" si="21"/>
        <v>0</v>
      </c>
      <c r="G74" s="12">
        <v>0</v>
      </c>
      <c r="H74" s="12">
        <v>0</v>
      </c>
      <c r="I74" s="13">
        <f t="shared" si="22"/>
        <v>0</v>
      </c>
    </row>
    <row r="75" spans="1:9" ht="12" customHeight="1" x14ac:dyDescent="0.25">
      <c r="A75" s="9"/>
      <c r="B75" s="10"/>
      <c r="C75" s="11" t="s">
        <v>39</v>
      </c>
      <c r="D75" s="12">
        <v>0</v>
      </c>
      <c r="E75" s="12">
        <v>0</v>
      </c>
      <c r="F75" s="13">
        <f t="shared" si="21"/>
        <v>0</v>
      </c>
      <c r="G75" s="12">
        <v>0</v>
      </c>
      <c r="H75" s="12">
        <v>0</v>
      </c>
      <c r="I75" s="13">
        <f t="shared" si="22"/>
        <v>0</v>
      </c>
    </row>
    <row r="76" spans="1:9" ht="12" customHeight="1" x14ac:dyDescent="0.25">
      <c r="A76" s="9"/>
      <c r="B76" s="10"/>
      <c r="C76" s="11" t="s">
        <v>40</v>
      </c>
      <c r="D76" s="12">
        <v>0</v>
      </c>
      <c r="E76" s="12">
        <v>0</v>
      </c>
      <c r="F76" s="13">
        <f t="shared" si="21"/>
        <v>0</v>
      </c>
      <c r="G76" s="12">
        <v>0</v>
      </c>
      <c r="H76" s="12">
        <v>0</v>
      </c>
      <c r="I76" s="13">
        <f t="shared" si="22"/>
        <v>0</v>
      </c>
    </row>
    <row r="77" spans="1:9" ht="12" customHeight="1" x14ac:dyDescent="0.25">
      <c r="A77" s="9"/>
      <c r="B77" s="10"/>
      <c r="C77" s="11" t="s">
        <v>41</v>
      </c>
      <c r="D77" s="12">
        <v>0</v>
      </c>
      <c r="E77" s="12">
        <v>0</v>
      </c>
      <c r="F77" s="13">
        <f t="shared" si="21"/>
        <v>0</v>
      </c>
      <c r="G77" s="12">
        <v>0</v>
      </c>
      <c r="H77" s="12">
        <v>0</v>
      </c>
      <c r="I77" s="13">
        <f t="shared" si="22"/>
        <v>0</v>
      </c>
    </row>
    <row r="78" spans="1:9" ht="8.1" customHeight="1" x14ac:dyDescent="0.25">
      <c r="A78" s="14"/>
      <c r="B78" s="15"/>
      <c r="C78" s="16"/>
      <c r="D78" s="8"/>
      <c r="E78" s="8"/>
      <c r="F78" s="13"/>
      <c r="G78" s="8"/>
      <c r="H78" s="8"/>
      <c r="I78" s="13"/>
    </row>
    <row r="79" spans="1:9" ht="14.1" customHeight="1" x14ac:dyDescent="0.25">
      <c r="A79" s="5"/>
      <c r="B79" s="6" t="s">
        <v>42</v>
      </c>
      <c r="C79" s="7"/>
      <c r="D79" s="8">
        <f>SUM(D80:D83)</f>
        <v>19341671.199999999</v>
      </c>
      <c r="E79" s="8">
        <f t="shared" ref="E79:I79" si="23">SUM(E80:E83)</f>
        <v>0</v>
      </c>
      <c r="F79" s="8">
        <f t="shared" si="23"/>
        <v>19341671.199999999</v>
      </c>
      <c r="G79" s="8">
        <f t="shared" si="23"/>
        <v>10153981.4</v>
      </c>
      <c r="H79" s="8">
        <f t="shared" si="23"/>
        <v>10153981.4</v>
      </c>
      <c r="I79" s="8">
        <f t="shared" si="23"/>
        <v>9187689.7999999989</v>
      </c>
    </row>
    <row r="80" spans="1:9" ht="14.1" customHeight="1" x14ac:dyDescent="0.25">
      <c r="A80" s="9"/>
      <c r="B80" s="10"/>
      <c r="C80" s="11" t="s">
        <v>43</v>
      </c>
      <c r="D80" s="12">
        <v>4567338.5999999996</v>
      </c>
      <c r="E80" s="12">
        <v>0</v>
      </c>
      <c r="F80" s="13">
        <f t="shared" ref="F80:F83" si="24">+D80+E80</f>
        <v>4567338.5999999996</v>
      </c>
      <c r="G80" s="12">
        <v>2205564.4</v>
      </c>
      <c r="H80" s="12">
        <v>2205564.4</v>
      </c>
      <c r="I80" s="13">
        <f t="shared" ref="I80:I83" si="25">+F80-G80</f>
        <v>2361774.1999999997</v>
      </c>
    </row>
    <row r="81" spans="1:9" ht="14.1" customHeight="1" x14ac:dyDescent="0.25">
      <c r="A81" s="9"/>
      <c r="B81" s="10"/>
      <c r="C81" s="11" t="s">
        <v>44</v>
      </c>
      <c r="D81" s="12">
        <v>14774332.6</v>
      </c>
      <c r="E81" s="12">
        <v>0</v>
      </c>
      <c r="F81" s="13">
        <f t="shared" si="24"/>
        <v>14774332.6</v>
      </c>
      <c r="G81" s="12">
        <v>7948417</v>
      </c>
      <c r="H81" s="12">
        <v>7948417</v>
      </c>
      <c r="I81" s="13">
        <f t="shared" si="25"/>
        <v>6825915.5999999996</v>
      </c>
    </row>
    <row r="82" spans="1:9" ht="14.1" customHeight="1" x14ac:dyDescent="0.25">
      <c r="A82" s="9"/>
      <c r="B82" s="10"/>
      <c r="C82" s="11" t="s">
        <v>45</v>
      </c>
      <c r="D82" s="12">
        <v>0</v>
      </c>
      <c r="E82" s="12">
        <v>0</v>
      </c>
      <c r="F82" s="13">
        <f t="shared" si="24"/>
        <v>0</v>
      </c>
      <c r="G82" s="12">
        <v>0</v>
      </c>
      <c r="H82" s="12">
        <v>0</v>
      </c>
      <c r="I82" s="13">
        <f t="shared" si="25"/>
        <v>0</v>
      </c>
    </row>
    <row r="83" spans="1:9" ht="14.1" customHeight="1" x14ac:dyDescent="0.25">
      <c r="A83" s="9"/>
      <c r="B83" s="10"/>
      <c r="C83" s="11" t="s">
        <v>46</v>
      </c>
      <c r="D83" s="12">
        <v>0</v>
      </c>
      <c r="E83" s="12">
        <v>0</v>
      </c>
      <c r="F83" s="13">
        <f t="shared" si="24"/>
        <v>0</v>
      </c>
      <c r="G83" s="12">
        <v>0</v>
      </c>
      <c r="H83" s="12">
        <v>0</v>
      </c>
      <c r="I83" s="13">
        <f t="shared" si="25"/>
        <v>0</v>
      </c>
    </row>
    <row r="84" spans="1:9" ht="8.1" customHeight="1" x14ac:dyDescent="0.25">
      <c r="A84" s="14"/>
      <c r="B84" s="15"/>
      <c r="C84" s="16"/>
      <c r="D84" s="8"/>
      <c r="E84" s="8"/>
      <c r="F84" s="13"/>
      <c r="G84" s="8"/>
      <c r="H84" s="8"/>
      <c r="I84" s="13"/>
    </row>
    <row r="85" spans="1:9" x14ac:dyDescent="0.25">
      <c r="A85" s="28" t="s">
        <v>48</v>
      </c>
      <c r="B85" s="29"/>
      <c r="C85" s="30"/>
      <c r="D85" s="8">
        <f>+D11+D48</f>
        <v>241103639.44400001</v>
      </c>
      <c r="E85" s="8">
        <f t="shared" ref="E85:I85" si="26">+E11+E48</f>
        <v>1073367.29067</v>
      </c>
      <c r="F85" s="8">
        <f t="shared" si="26"/>
        <v>242177006.73467001</v>
      </c>
      <c r="G85" s="8">
        <f>+G11+G48</f>
        <v>127883870.16251001</v>
      </c>
      <c r="H85" s="8">
        <f t="shared" si="26"/>
        <v>125410437.65939</v>
      </c>
      <c r="I85" s="8">
        <f t="shared" si="26"/>
        <v>114293136.57216001</v>
      </c>
    </row>
    <row r="86" spans="1:9" ht="8.1" customHeight="1" x14ac:dyDescent="0.25">
      <c r="A86" s="18"/>
      <c r="B86" s="19"/>
      <c r="C86" s="20"/>
      <c r="D86" s="21"/>
      <c r="E86" s="21"/>
      <c r="F86" s="21"/>
      <c r="G86" s="21"/>
      <c r="H86" s="21"/>
      <c r="I86" s="22"/>
    </row>
    <row r="88" spans="1:9" x14ac:dyDescent="0.25">
      <c r="G88" s="17"/>
    </row>
    <row r="89" spans="1:9" x14ac:dyDescent="0.25">
      <c r="D89" s="23"/>
      <c r="E89" s="24"/>
      <c r="F89" s="23"/>
      <c r="G89" s="25"/>
      <c r="H89" s="25"/>
      <c r="I89" s="25"/>
    </row>
    <row r="90" spans="1:9" x14ac:dyDescent="0.25">
      <c r="H90" s="17"/>
    </row>
    <row r="91" spans="1:9" x14ac:dyDescent="0.25">
      <c r="D91" s="17"/>
      <c r="F91" s="17"/>
    </row>
  </sheetData>
  <mergeCells count="14">
    <mergeCell ref="A1:I1"/>
    <mergeCell ref="A2:I2"/>
    <mergeCell ref="A48:C48"/>
    <mergeCell ref="A85:C85"/>
    <mergeCell ref="A10:C10"/>
    <mergeCell ref="A11:C11"/>
    <mergeCell ref="A3:I3"/>
    <mergeCell ref="A4:I4"/>
    <mergeCell ref="A5:I5"/>
    <mergeCell ref="A6:I6"/>
    <mergeCell ref="A7:I7"/>
    <mergeCell ref="A8:C9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/>
  <cp:lastPrinted>2018-08-03T00:31:55Z</cp:lastPrinted>
  <dcterms:created xsi:type="dcterms:W3CDTF">2017-05-09T18:58:00Z</dcterms:created>
  <dcterms:modified xsi:type="dcterms:W3CDTF">2018-08-03T00:41:22Z</dcterms:modified>
</cp:coreProperties>
</file>