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CONAC 2019\LDF\"/>
    </mc:Choice>
  </mc:AlternateContent>
  <xr:revisionPtr revIDLastSave="0" documentId="8_{8FB8CE07-139E-4086-A050-58C77C46B25B}" xr6:coauthVersionLast="43" xr6:coauthVersionMax="43" xr10:uidLastSave="{00000000-0000-0000-0000-000000000000}"/>
  <bookViews>
    <workbookView xWindow="-108" yWindow="-108" windowWidth="16608" windowHeight="8856" xr2:uid="{9C79276B-72F3-4A0E-9A22-3084BB39A93C}"/>
  </bookViews>
  <sheets>
    <sheet name="Formato 6a" sheetId="2" r:id="rId1"/>
    <sheet name="Hoja1" sheetId="1" r:id="rId2"/>
  </sheets>
  <definedNames>
    <definedName name="_xlnm.Print_Titles" localSheetId="0">'Formato 6a'!$3:$9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1" i="2" l="1"/>
  <c r="H161" i="2" s="1"/>
  <c r="E160" i="2"/>
  <c r="H160" i="2" s="1"/>
  <c r="E159" i="2"/>
  <c r="H159" i="2" s="1"/>
  <c r="E158" i="2"/>
  <c r="H158" i="2" s="1"/>
  <c r="E157" i="2"/>
  <c r="H157" i="2" s="1"/>
  <c r="E156" i="2"/>
  <c r="H156" i="2" s="1"/>
  <c r="E155" i="2"/>
  <c r="H155" i="2" s="1"/>
  <c r="G154" i="2"/>
  <c r="F154" i="2"/>
  <c r="D154" i="2"/>
  <c r="C154" i="2"/>
  <c r="E153" i="2"/>
  <c r="H153" i="2" s="1"/>
  <c r="E152" i="2"/>
  <c r="H152" i="2" s="1"/>
  <c r="E151" i="2"/>
  <c r="H151" i="2" s="1"/>
  <c r="G150" i="2"/>
  <c r="F150" i="2"/>
  <c r="D150" i="2"/>
  <c r="C150" i="2"/>
  <c r="E149" i="2"/>
  <c r="H149" i="2" s="1"/>
  <c r="E148" i="2"/>
  <c r="H148" i="2" s="1"/>
  <c r="E147" i="2"/>
  <c r="H147" i="2" s="1"/>
  <c r="E146" i="2"/>
  <c r="H146" i="2" s="1"/>
  <c r="E145" i="2"/>
  <c r="H145" i="2" s="1"/>
  <c r="E144" i="2"/>
  <c r="H144" i="2" s="1"/>
  <c r="E143" i="2"/>
  <c r="H143" i="2" s="1"/>
  <c r="E142" i="2"/>
  <c r="H142" i="2" s="1"/>
  <c r="G141" i="2"/>
  <c r="F141" i="2"/>
  <c r="E141" i="2"/>
  <c r="H141" i="2" s="1"/>
  <c r="D141" i="2"/>
  <c r="C141" i="2"/>
  <c r="E140" i="2"/>
  <c r="H140" i="2" s="1"/>
  <c r="E139" i="2"/>
  <c r="H139" i="2" s="1"/>
  <c r="G138" i="2"/>
  <c r="F138" i="2"/>
  <c r="E138" i="2"/>
  <c r="H138" i="2" s="1"/>
  <c r="G137" i="2"/>
  <c r="F137" i="2"/>
  <c r="E137" i="2"/>
  <c r="H137" i="2" s="1"/>
  <c r="D137" i="2"/>
  <c r="C137" i="2"/>
  <c r="E136" i="2"/>
  <c r="H136" i="2" s="1"/>
  <c r="E135" i="2"/>
  <c r="H135" i="2" s="1"/>
  <c r="E134" i="2"/>
  <c r="H134" i="2" s="1"/>
  <c r="E133" i="2"/>
  <c r="H133" i="2" s="1"/>
  <c r="E132" i="2"/>
  <c r="H132" i="2" s="1"/>
  <c r="E131" i="2"/>
  <c r="H131" i="2" s="1"/>
  <c r="E130" i="2"/>
  <c r="H130" i="2" s="1"/>
  <c r="E129" i="2"/>
  <c r="H129" i="2" s="1"/>
  <c r="E128" i="2"/>
  <c r="H128" i="2" s="1"/>
  <c r="G127" i="2"/>
  <c r="G88" i="2" s="1"/>
  <c r="F127" i="2"/>
  <c r="D127" i="2"/>
  <c r="C127" i="2"/>
  <c r="C88" i="2" s="1"/>
  <c r="E126" i="2"/>
  <c r="H126" i="2" s="1"/>
  <c r="E125" i="2"/>
  <c r="H125" i="2" s="1"/>
  <c r="E124" i="2"/>
  <c r="H124" i="2" s="1"/>
  <c r="E123" i="2"/>
  <c r="H123" i="2" s="1"/>
  <c r="C123" i="2"/>
  <c r="H122" i="2"/>
  <c r="E122" i="2"/>
  <c r="E121" i="2"/>
  <c r="E117" i="2" s="1"/>
  <c r="E120" i="2"/>
  <c r="H119" i="2"/>
  <c r="E119" i="2"/>
  <c r="H118" i="2"/>
  <c r="E118" i="2"/>
  <c r="H117" i="2"/>
  <c r="G117" i="2"/>
  <c r="F117" i="2"/>
  <c r="D117" i="2"/>
  <c r="C117" i="2"/>
  <c r="H116" i="2"/>
  <c r="E116" i="2"/>
  <c r="H115" i="2"/>
  <c r="E115" i="2"/>
  <c r="H114" i="2"/>
  <c r="E114" i="2"/>
  <c r="H113" i="2"/>
  <c r="E113" i="2"/>
  <c r="H112" i="2"/>
  <c r="E112" i="2"/>
  <c r="H111" i="2"/>
  <c r="E111" i="2"/>
  <c r="H110" i="2"/>
  <c r="E110" i="2"/>
  <c r="H109" i="2"/>
  <c r="E109" i="2"/>
  <c r="H108" i="2"/>
  <c r="E108" i="2"/>
  <c r="H107" i="2"/>
  <c r="G107" i="2"/>
  <c r="F107" i="2"/>
  <c r="E107" i="2"/>
  <c r="D107" i="2"/>
  <c r="C107" i="2"/>
  <c r="H106" i="2"/>
  <c r="E106" i="2"/>
  <c r="H105" i="2"/>
  <c r="E105" i="2"/>
  <c r="H104" i="2"/>
  <c r="E104" i="2"/>
  <c r="H103" i="2"/>
  <c r="E103" i="2"/>
  <c r="H102" i="2"/>
  <c r="E102" i="2"/>
  <c r="H101" i="2"/>
  <c r="E101" i="2"/>
  <c r="H100" i="2"/>
  <c r="E100" i="2"/>
  <c r="H97" i="2"/>
  <c r="G97" i="2"/>
  <c r="F97" i="2"/>
  <c r="E97" i="2"/>
  <c r="D97" i="2"/>
  <c r="C97" i="2"/>
  <c r="H96" i="2"/>
  <c r="E96" i="2"/>
  <c r="H95" i="2"/>
  <c r="E95" i="2"/>
  <c r="H94" i="2"/>
  <c r="E94" i="2"/>
  <c r="H93" i="2"/>
  <c r="E93" i="2"/>
  <c r="H92" i="2"/>
  <c r="E92" i="2"/>
  <c r="H91" i="2"/>
  <c r="E91" i="2"/>
  <c r="H90" i="2"/>
  <c r="E90" i="2"/>
  <c r="H89" i="2"/>
  <c r="G89" i="2"/>
  <c r="F89" i="2"/>
  <c r="E89" i="2"/>
  <c r="D89" i="2"/>
  <c r="C89" i="2"/>
  <c r="F88" i="2"/>
  <c r="D88" i="2"/>
  <c r="H84" i="2"/>
  <c r="E84" i="2"/>
  <c r="H83" i="2"/>
  <c r="E83" i="2"/>
  <c r="H82" i="2"/>
  <c r="E82" i="2"/>
  <c r="H81" i="2"/>
  <c r="E81" i="2"/>
  <c r="H80" i="2"/>
  <c r="E80" i="2"/>
  <c r="G79" i="2"/>
  <c r="F79" i="2"/>
  <c r="H79" i="2" s="1"/>
  <c r="C79" i="2"/>
  <c r="E79" i="2" s="1"/>
  <c r="F78" i="2"/>
  <c r="F77" i="2" s="1"/>
  <c r="C78" i="2"/>
  <c r="E78" i="2" s="1"/>
  <c r="G77" i="2"/>
  <c r="E77" i="2"/>
  <c r="D77" i="2"/>
  <c r="C77" i="2"/>
  <c r="E76" i="2"/>
  <c r="H76" i="2" s="1"/>
  <c r="G75" i="2"/>
  <c r="F75" i="2"/>
  <c r="E75" i="2"/>
  <c r="H75" i="2" s="1"/>
  <c r="C75" i="2"/>
  <c r="G74" i="2"/>
  <c r="E74" i="2"/>
  <c r="H74" i="2" s="1"/>
  <c r="H73" i="2" s="1"/>
  <c r="G73" i="2"/>
  <c r="F73" i="2"/>
  <c r="E73" i="2"/>
  <c r="D73" i="2"/>
  <c r="C73" i="2"/>
  <c r="E72" i="2"/>
  <c r="H72" i="2" s="1"/>
  <c r="E71" i="2"/>
  <c r="H71" i="2" s="1"/>
  <c r="E70" i="2"/>
  <c r="H70" i="2" s="1"/>
  <c r="E69" i="2"/>
  <c r="H69" i="2" s="1"/>
  <c r="E68" i="2"/>
  <c r="H68" i="2" s="1"/>
  <c r="E67" i="2"/>
  <c r="H67" i="2" s="1"/>
  <c r="E66" i="2"/>
  <c r="H66" i="2" s="1"/>
  <c r="E65" i="2"/>
  <c r="H65" i="2" s="1"/>
  <c r="H64" i="2" s="1"/>
  <c r="G64" i="2"/>
  <c r="F64" i="2"/>
  <c r="D64" i="2"/>
  <c r="C64" i="2"/>
  <c r="E63" i="2"/>
  <c r="H63" i="2" s="1"/>
  <c r="E62" i="2"/>
  <c r="H62" i="2" s="1"/>
  <c r="G61" i="2"/>
  <c r="G60" i="2" s="1"/>
  <c r="F61" i="2"/>
  <c r="E61" i="2"/>
  <c r="C61" i="2"/>
  <c r="F60" i="2"/>
  <c r="D60" i="2"/>
  <c r="C60" i="2"/>
  <c r="H59" i="2"/>
  <c r="E59" i="2"/>
  <c r="H58" i="2"/>
  <c r="E58" i="2"/>
  <c r="H57" i="2"/>
  <c r="E57" i="2"/>
  <c r="H56" i="2"/>
  <c r="E56" i="2"/>
  <c r="H55" i="2"/>
  <c r="E55" i="2"/>
  <c r="H54" i="2"/>
  <c r="E54" i="2"/>
  <c r="H53" i="2"/>
  <c r="E53" i="2"/>
  <c r="H52" i="2"/>
  <c r="E52" i="2"/>
  <c r="H51" i="2"/>
  <c r="E51" i="2"/>
  <c r="G50" i="2"/>
  <c r="F50" i="2"/>
  <c r="H50" i="2" s="1"/>
  <c r="E50" i="2"/>
  <c r="D50" i="2"/>
  <c r="C50" i="2"/>
  <c r="H49" i="2"/>
  <c r="E49" i="2"/>
  <c r="H48" i="2"/>
  <c r="E48" i="2"/>
  <c r="H47" i="2"/>
  <c r="E47" i="2"/>
  <c r="G46" i="2"/>
  <c r="F46" i="2"/>
  <c r="F40" i="2" s="1"/>
  <c r="C46" i="2"/>
  <c r="E45" i="2"/>
  <c r="H45" i="2" s="1"/>
  <c r="E44" i="2"/>
  <c r="H44" i="2" s="1"/>
  <c r="E43" i="2"/>
  <c r="H43" i="2" s="1"/>
  <c r="E42" i="2"/>
  <c r="H42" i="2" s="1"/>
  <c r="G41" i="2"/>
  <c r="G40" i="2" s="1"/>
  <c r="F41" i="2"/>
  <c r="E41" i="2"/>
  <c r="C41" i="2"/>
  <c r="D40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G30" i="2"/>
  <c r="F30" i="2"/>
  <c r="E30" i="2"/>
  <c r="D30" i="2"/>
  <c r="C30" i="2"/>
  <c r="H29" i="2"/>
  <c r="E29" i="2"/>
  <c r="H28" i="2"/>
  <c r="E28" i="2"/>
  <c r="H27" i="2"/>
  <c r="E27" i="2"/>
  <c r="H26" i="2"/>
  <c r="E26" i="2"/>
  <c r="H25" i="2"/>
  <c r="E25" i="2"/>
  <c r="H24" i="2"/>
  <c r="E24" i="2"/>
  <c r="H23" i="2"/>
  <c r="E23" i="2"/>
  <c r="H22" i="2"/>
  <c r="E22" i="2"/>
  <c r="H21" i="2"/>
  <c r="E21" i="2"/>
  <c r="H20" i="2"/>
  <c r="G20" i="2"/>
  <c r="F20" i="2"/>
  <c r="D20" i="2"/>
  <c r="D10" i="2" s="1"/>
  <c r="D163" i="2" s="1"/>
  <c r="C20" i="2"/>
  <c r="H19" i="2"/>
  <c r="E19" i="2"/>
  <c r="H18" i="2"/>
  <c r="E18" i="2"/>
  <c r="H17" i="2"/>
  <c r="E17" i="2"/>
  <c r="H16" i="2"/>
  <c r="E16" i="2"/>
  <c r="H15" i="2"/>
  <c r="E15" i="2"/>
  <c r="H14" i="2"/>
  <c r="E14" i="2"/>
  <c r="H13" i="2"/>
  <c r="E13" i="2"/>
  <c r="G12" i="2"/>
  <c r="F12" i="2"/>
  <c r="F11" i="2" s="1"/>
  <c r="C12" i="2"/>
  <c r="E12" i="2" s="1"/>
  <c r="G11" i="2"/>
  <c r="E11" i="2"/>
  <c r="D11" i="2"/>
  <c r="C11" i="2"/>
  <c r="G10" i="2"/>
  <c r="G163" i="2" s="1"/>
  <c r="F10" i="2" l="1"/>
  <c r="F163" i="2" s="1"/>
  <c r="H12" i="2"/>
  <c r="H11" i="2" s="1"/>
  <c r="H41" i="2"/>
  <c r="H61" i="2"/>
  <c r="H60" i="2" s="1"/>
  <c r="E60" i="2"/>
  <c r="E127" i="2"/>
  <c r="H127" i="2" s="1"/>
  <c r="H88" i="2" s="1"/>
  <c r="E20" i="2"/>
  <c r="E46" i="2"/>
  <c r="H46" i="2" s="1"/>
  <c r="C40" i="2"/>
  <c r="C10" i="2" s="1"/>
  <c r="C163" i="2" s="1"/>
  <c r="E64" i="2"/>
  <c r="H78" i="2"/>
  <c r="H77" i="2" s="1"/>
  <c r="E150" i="2"/>
  <c r="H150" i="2" s="1"/>
  <c r="E154" i="2"/>
  <c r="H154" i="2" s="1"/>
  <c r="E88" i="2" l="1"/>
  <c r="H40" i="2"/>
  <c r="E40" i="2"/>
  <c r="E10" i="2" s="1"/>
  <c r="E163" i="2" s="1"/>
  <c r="H10" i="2"/>
  <c r="H163" i="2" s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<sst xmlns="http://schemas.openxmlformats.org/spreadsheetml/2006/main" count="165" uniqueCount="92">
  <si>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</si>
  <si>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</si>
  <si>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Sector Central del Poder Ejecutivo del Gobierno del Estado de México</t>
  </si>
  <si>
    <t>Estado Analítico del Ejercicio del Presupuesto de Egresos Detallado - LDF</t>
  </si>
  <si>
    <t xml:space="preserve">Clasificación por Objeto del Gasto (Capítulo y Concepto) </t>
  </si>
  <si>
    <t>Del 1 de enero al 31 de marzo de 2019 (b)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</si>
  <si>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</si>
  <si>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</si>
  <si>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</si>
  <si>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</si>
  <si>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</si>
  <si>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</si>
  <si>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</si>
  <si>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</si>
  <si>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</si>
  <si>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</si>
  <si>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</si>
  <si>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</si>
  <si>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</si>
  <si>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</si>
  <si>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</si>
  <si>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</si>
  <si>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</si>
  <si>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</si>
  <si>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a8) Impuesto sobre nóminas y otros que se deriven de una relación laboral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</si>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</sst>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6.5"/>
      <color theme="1"/>
      <name val="Calibri"/>
      <family val="2"/>
      <scheme val="minor"/>
    </font>
    <font>
      <sz val="6.5"/>
      <color theme="1"/>
      <name val="Arial"/>
      <family val="2"/>
    </font>
    <font>
      <sz val="6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5" fillId="0" borderId="10" xfId="0" applyNumberFormat="1" applyFont="1" applyBorder="1"/>
    <xf numFmtId="164" fontId="0" fillId="0" borderId="0" xfId="0" applyNumberFormat="1"/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7" fillId="0" borderId="11" xfId="0" applyNumberFormat="1" applyFont="1" applyBorder="1"/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7" fillId="0" borderId="0" xfId="0" applyNumberFormat="1" applyFont="1"/>
    <xf numFmtId="164" fontId="7" fillId="0" borderId="11" xfId="0" applyNumberFormat="1" applyFont="1" applyFill="1" applyBorder="1"/>
    <xf numFmtId="43" fontId="2" fillId="0" borderId="0" xfId="1" applyFont="1"/>
    <xf numFmtId="43" fontId="0" fillId="0" borderId="0" xfId="1" applyFont="1"/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7" fillId="0" borderId="12" xfId="0" applyNumberFormat="1" applyFont="1" applyBorder="1"/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7" fillId="0" borderId="10" xfId="0" applyNumberFormat="1" applyFont="1" applyBorder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64" fontId="5" fillId="0" borderId="11" xfId="0" applyNumberFormat="1" applyFont="1" applyBorder="1"/>
    <xf numFmtId="43" fontId="0" fillId="0" borderId="0" xfId="0" applyNumberFormat="1"/>
    <xf numFmtId="43" fontId="4" fillId="0" borderId="12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2CCC3-62FF-4E86-B7E4-E52F2405B9DE}">
  <sheetPr>
    <pageSetUpPr fitToPage="1"/>
  </sheetPr>
  <dimension ref="A1:L167"/>
  <sheetViews>
    <sheetView showGridLines="0" tabSelected="1" workbookViewId="0">
      <selection sqref="A1:H1"/>
    </sheetView>
  </sheetViews>
  <sheetFormatPr baseColWidth="10" defaultColWidth="11.44140625" defaultRowHeight="14.4" zeroHeight="1" x14ac:dyDescent="0.3"/>
  <cols>
    <col min="1" max="1" width="3.109375" customWidth="1"/>
    <col min="2" max="2" width="55.109375" customWidth="1"/>
    <col min="3" max="3" width="14.109375" bestFit="1" customWidth="1"/>
    <col min="4" max="4" width="15.109375" customWidth="1"/>
    <col min="5" max="5" width="15.33203125" customWidth="1"/>
    <col min="6" max="6" width="14.109375" customWidth="1"/>
    <col min="7" max="7" width="12.6640625" customWidth="1"/>
    <col min="8" max="8" width="13.6640625" customWidth="1"/>
    <col min="9" max="9" width="11.6640625" bestFit="1" customWidth="1"/>
    <col min="10" max="10" width="15.33203125" bestFit="1" customWidth="1"/>
    <col min="11" max="12" width="13.109375" bestFit="1" customWidth="1"/>
  </cols>
  <sheetData>
    <row r="1" spans="1:10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0" x14ac:dyDescent="0.3">
      <c r="A2" s="2" t="s">
        <v>1</v>
      </c>
      <c r="B2" s="2"/>
      <c r="C2" s="2"/>
      <c r="D2" s="2"/>
      <c r="E2" s="2"/>
      <c r="F2" s="2"/>
      <c r="G2" s="2"/>
      <c r="H2" s="2"/>
    </row>
    <row r="3" spans="1:10" x14ac:dyDescent="0.3">
      <c r="A3" s="3" t="s">
        <v>2</v>
      </c>
      <c r="B3" s="4"/>
      <c r="C3" s="4"/>
      <c r="D3" s="4"/>
      <c r="E3" s="4"/>
      <c r="F3" s="4"/>
      <c r="G3" s="4"/>
      <c r="H3" s="5"/>
    </row>
    <row r="4" spans="1:10" x14ac:dyDescent="0.3">
      <c r="A4" s="6" t="s">
        <v>3</v>
      </c>
      <c r="B4" s="7"/>
      <c r="C4" s="7"/>
      <c r="D4" s="7"/>
      <c r="E4" s="7"/>
      <c r="F4" s="7"/>
      <c r="G4" s="7"/>
      <c r="H4" s="8"/>
    </row>
    <row r="5" spans="1:10" x14ac:dyDescent="0.3">
      <c r="A5" s="6" t="s">
        <v>4</v>
      </c>
      <c r="B5" s="7"/>
      <c r="C5" s="7"/>
      <c r="D5" s="7"/>
      <c r="E5" s="7"/>
      <c r="F5" s="7"/>
      <c r="G5" s="7"/>
      <c r="H5" s="8"/>
    </row>
    <row r="6" spans="1:10" x14ac:dyDescent="0.3">
      <c r="A6" s="6" t="s">
        <v>5</v>
      </c>
      <c r="B6" s="7"/>
      <c r="C6" s="7"/>
      <c r="D6" s="7"/>
      <c r="E6" s="7"/>
      <c r="F6" s="7"/>
      <c r="G6" s="7"/>
      <c r="H6" s="8"/>
    </row>
    <row r="7" spans="1:10" x14ac:dyDescent="0.3">
      <c r="A7" s="9" t="s">
        <v>6</v>
      </c>
      <c r="B7" s="10"/>
      <c r="C7" s="10"/>
      <c r="D7" s="10"/>
      <c r="E7" s="10"/>
      <c r="F7" s="10"/>
      <c r="G7" s="10"/>
      <c r="H7" s="11"/>
    </row>
    <row r="8" spans="1:10" x14ac:dyDescent="0.3">
      <c r="A8" s="12" t="s">
        <v>7</v>
      </c>
      <c r="B8" s="12"/>
      <c r="C8" s="12" t="s">
        <v>8</v>
      </c>
      <c r="D8" s="12"/>
      <c r="E8" s="12"/>
      <c r="F8" s="12"/>
      <c r="G8" s="12"/>
      <c r="H8" s="12" t="s">
        <v>9</v>
      </c>
    </row>
    <row r="9" spans="1:10" ht="16.8" x14ac:dyDescent="0.3">
      <c r="A9" s="12"/>
      <c r="B9" s="12"/>
      <c r="C9" s="13" t="s">
        <v>10</v>
      </c>
      <c r="D9" s="14" t="s">
        <v>11</v>
      </c>
      <c r="E9" s="13" t="s">
        <v>12</v>
      </c>
      <c r="F9" s="13" t="s">
        <v>13</v>
      </c>
      <c r="G9" s="13" t="s">
        <v>14</v>
      </c>
      <c r="H9" s="12"/>
    </row>
    <row r="10" spans="1:10" x14ac:dyDescent="0.3">
      <c r="A10" s="15" t="s">
        <v>15</v>
      </c>
      <c r="B10" s="16"/>
      <c r="C10" s="17">
        <f>+C11+C20+C30+C40+C50+C60+C64+C73+C77</f>
        <v>165369700.914</v>
      </c>
      <c r="D10" s="17">
        <f t="shared" ref="D10:G10" si="0">+D11+D20+D30+D40+D50+D60+D64+D73+D77</f>
        <v>623219.17450999992</v>
      </c>
      <c r="E10" s="17">
        <f t="shared" si="0"/>
        <v>165992920.08851004</v>
      </c>
      <c r="F10" s="17">
        <f>+F11+F20+F30+F40+F50+F60+F64+F73+F77</f>
        <v>44872084.393440001</v>
      </c>
      <c r="G10" s="17">
        <f t="shared" si="0"/>
        <v>42083293.10531</v>
      </c>
      <c r="H10" s="17">
        <f>+H11+H20+H30+H40+H50+H60+H64+H73+H77</f>
        <v>121120835.69507</v>
      </c>
      <c r="J10" s="18"/>
    </row>
    <row r="11" spans="1:10" x14ac:dyDescent="0.3">
      <c r="A11" s="19" t="s">
        <v>16</v>
      </c>
      <c r="B11" s="20"/>
      <c r="C11" s="21">
        <f>SUM(C12:C19)</f>
        <v>49006006.412</v>
      </c>
      <c r="D11" s="21">
        <f t="shared" ref="D11:G11" si="1">SUM(D12:D19)</f>
        <v>-37686.971290000001</v>
      </c>
      <c r="E11" s="21">
        <f t="shared" si="1"/>
        <v>48968319.440710008</v>
      </c>
      <c r="F11" s="21">
        <f t="shared" si="1"/>
        <v>9242055.2964900006</v>
      </c>
      <c r="G11" s="21">
        <f t="shared" si="1"/>
        <v>9242055.2964900006</v>
      </c>
      <c r="H11" s="21">
        <f>SUM(H12:H19)</f>
        <v>39726264.144219995</v>
      </c>
      <c r="I11" s="18"/>
    </row>
    <row r="12" spans="1:10" x14ac:dyDescent="0.3">
      <c r="A12" s="22"/>
      <c r="B12" s="23" t="s">
        <v>17</v>
      </c>
      <c r="C12" s="24">
        <f>23820877.42548-C90</f>
        <v>16970877.425480001</v>
      </c>
      <c r="D12" s="21">
        <v>-25703.494329999998</v>
      </c>
      <c r="E12" s="21">
        <f>+C12+D12</f>
        <v>16945173.931150001</v>
      </c>
      <c r="F12" s="21">
        <f>5822607.12879-F90</f>
        <v>3099007.1287900005</v>
      </c>
      <c r="G12" s="21">
        <f>5822607.12879-G90</f>
        <v>3099007.1287900005</v>
      </c>
      <c r="H12" s="21">
        <f>+E12-F12</f>
        <v>13846166.80236</v>
      </c>
    </row>
    <row r="13" spans="1:10" x14ac:dyDescent="0.3">
      <c r="A13" s="22"/>
      <c r="B13" s="23" t="s">
        <v>18</v>
      </c>
      <c r="C13" s="24">
        <v>400339.90035000001</v>
      </c>
      <c r="D13" s="21">
        <v>0</v>
      </c>
      <c r="E13" s="21">
        <f t="shared" ref="E13:E29" si="2">+C13+D13</f>
        <v>400339.90035000001</v>
      </c>
      <c r="F13" s="21">
        <v>14319.83985</v>
      </c>
      <c r="G13" s="21">
        <v>14319.83985</v>
      </c>
      <c r="H13" s="21">
        <f t="shared" ref="H13:H19" si="3">+E13-F13</f>
        <v>386020.06050000002</v>
      </c>
    </row>
    <row r="14" spans="1:10" x14ac:dyDescent="0.3">
      <c r="A14" s="22"/>
      <c r="B14" s="23" t="s">
        <v>19</v>
      </c>
      <c r="C14" s="24">
        <v>17640348.120560002</v>
      </c>
      <c r="D14" s="21">
        <v>-4197.0448400000014</v>
      </c>
      <c r="E14" s="21">
        <f t="shared" si="2"/>
        <v>17636151.075720001</v>
      </c>
      <c r="F14" s="21">
        <v>3276239.9105599998</v>
      </c>
      <c r="G14" s="21">
        <v>3276239.9105599998</v>
      </c>
      <c r="H14" s="21">
        <f t="shared" si="3"/>
        <v>14359911.16516</v>
      </c>
    </row>
    <row r="15" spans="1:10" x14ac:dyDescent="0.3">
      <c r="A15" s="22"/>
      <c r="B15" s="23" t="s">
        <v>20</v>
      </c>
      <c r="C15" s="24">
        <v>5594415.6585200001</v>
      </c>
      <c r="D15" s="21">
        <v>1279.5849299999998</v>
      </c>
      <c r="E15" s="21">
        <f t="shared" si="2"/>
        <v>5595695.24345</v>
      </c>
      <c r="F15" s="21">
        <v>1732568.31626</v>
      </c>
      <c r="G15" s="21">
        <v>1732568.31626</v>
      </c>
      <c r="H15" s="21">
        <f t="shared" si="3"/>
        <v>3863126.9271900002</v>
      </c>
    </row>
    <row r="16" spans="1:10" x14ac:dyDescent="0.3">
      <c r="A16" s="22"/>
      <c r="B16" s="23" t="s">
        <v>21</v>
      </c>
      <c r="C16" s="24">
        <v>8115063.6634099996</v>
      </c>
      <c r="D16" s="21">
        <v>-869.47704999999985</v>
      </c>
      <c r="E16" s="21">
        <f t="shared" si="2"/>
        <v>8114194.1863599997</v>
      </c>
      <c r="F16" s="21">
        <v>1054073.7772599999</v>
      </c>
      <c r="G16" s="21">
        <v>1054073.7772599999</v>
      </c>
      <c r="H16" s="21">
        <f t="shared" si="3"/>
        <v>7060120.4090999998</v>
      </c>
    </row>
    <row r="17" spans="1:8" x14ac:dyDescent="0.3">
      <c r="A17" s="22"/>
      <c r="B17" s="23" t="s">
        <v>22</v>
      </c>
      <c r="C17" s="24">
        <v>32586.422999999999</v>
      </c>
      <c r="D17" s="21">
        <v>0</v>
      </c>
      <c r="E17" s="21">
        <f t="shared" si="2"/>
        <v>32586.422999999999</v>
      </c>
      <c r="F17" s="21">
        <v>0</v>
      </c>
      <c r="G17" s="21">
        <v>0</v>
      </c>
      <c r="H17" s="21">
        <f t="shared" si="3"/>
        <v>32586.422999999999</v>
      </c>
    </row>
    <row r="18" spans="1:8" x14ac:dyDescent="0.3">
      <c r="A18" s="22"/>
      <c r="B18" s="23" t="s">
        <v>23</v>
      </c>
      <c r="C18" s="21">
        <v>252375.22068</v>
      </c>
      <c r="D18" s="21">
        <v>-8196.5400000000009</v>
      </c>
      <c r="E18" s="21">
        <f t="shared" si="2"/>
        <v>244178.68067999999</v>
      </c>
      <c r="F18" s="21">
        <v>65846.323770000003</v>
      </c>
      <c r="G18" s="21">
        <v>65846.323770000003</v>
      </c>
      <c r="H18" s="21">
        <f t="shared" si="3"/>
        <v>178332.35690999997</v>
      </c>
    </row>
    <row r="19" spans="1:8" x14ac:dyDescent="0.3">
      <c r="A19" s="22"/>
      <c r="B19" s="23" t="s">
        <v>24</v>
      </c>
      <c r="C19" s="25">
        <v>0</v>
      </c>
      <c r="D19" s="25">
        <v>0</v>
      </c>
      <c r="E19" s="21">
        <f t="shared" si="2"/>
        <v>0</v>
      </c>
      <c r="F19" s="25">
        <v>0</v>
      </c>
      <c r="G19" s="25">
        <v>0</v>
      </c>
      <c r="H19" s="21">
        <f t="shared" si="3"/>
        <v>0</v>
      </c>
    </row>
    <row r="20" spans="1:8" x14ac:dyDescent="0.3">
      <c r="A20" s="19" t="s">
        <v>25</v>
      </c>
      <c r="B20" s="20"/>
      <c r="C20" s="21">
        <f>SUM(C21:C29)</f>
        <v>2406740.8219999997</v>
      </c>
      <c r="D20" s="21">
        <f t="shared" ref="D20" si="4">SUM(D21:D29)</f>
        <v>1829.2732900000001</v>
      </c>
      <c r="E20" s="21">
        <f t="shared" si="2"/>
        <v>2408570.0952899996</v>
      </c>
      <c r="F20" s="21">
        <f>SUM(F21:F29)</f>
        <v>173230.24793000001</v>
      </c>
      <c r="G20" s="21">
        <f>SUM(G21:G29)</f>
        <v>171199.42374</v>
      </c>
      <c r="H20" s="21">
        <f>SUM(H21:H29)</f>
        <v>2235339.8473600005</v>
      </c>
    </row>
    <row r="21" spans="1:8" x14ac:dyDescent="0.3">
      <c r="A21" s="22"/>
      <c r="B21" s="23" t="s">
        <v>26</v>
      </c>
      <c r="C21" s="21">
        <v>441457.85732000001</v>
      </c>
      <c r="D21" s="21">
        <v>90.644089999999849</v>
      </c>
      <c r="E21" s="21">
        <f t="shared" si="2"/>
        <v>441548.50141000003</v>
      </c>
      <c r="F21" s="21">
        <v>9878.4176299999999</v>
      </c>
      <c r="G21" s="21">
        <v>9576.9987400000009</v>
      </c>
      <c r="H21" s="21">
        <f t="shared" ref="H21:H29" si="5">+E21-F21</f>
        <v>431670.08378000004</v>
      </c>
    </row>
    <row r="22" spans="1:8" x14ac:dyDescent="0.3">
      <c r="A22" s="22"/>
      <c r="B22" s="23" t="s">
        <v>27</v>
      </c>
      <c r="C22" s="21">
        <v>797204.38140999991</v>
      </c>
      <c r="D22" s="21">
        <v>75</v>
      </c>
      <c r="E22" s="21">
        <f t="shared" si="2"/>
        <v>797279.38140999991</v>
      </c>
      <c r="F22" s="21">
        <v>101768.04080000002</v>
      </c>
      <c r="G22" s="21">
        <v>101668.81704000001</v>
      </c>
      <c r="H22" s="21">
        <f t="shared" si="5"/>
        <v>695511.34060999984</v>
      </c>
    </row>
    <row r="23" spans="1:8" x14ac:dyDescent="0.3">
      <c r="A23" s="22"/>
      <c r="B23" s="23" t="s">
        <v>28</v>
      </c>
      <c r="C23" s="21">
        <v>428.072</v>
      </c>
      <c r="D23" s="21">
        <v>0</v>
      </c>
      <c r="E23" s="21">
        <f t="shared" si="2"/>
        <v>428.072</v>
      </c>
      <c r="F23" s="21">
        <v>0</v>
      </c>
      <c r="G23" s="21">
        <v>0</v>
      </c>
      <c r="H23" s="21">
        <f t="shared" si="5"/>
        <v>428.072</v>
      </c>
    </row>
    <row r="24" spans="1:8" x14ac:dyDescent="0.3">
      <c r="A24" s="22"/>
      <c r="B24" s="23" t="s">
        <v>29</v>
      </c>
      <c r="C24" s="21">
        <v>64444.925289999999</v>
      </c>
      <c r="D24" s="21">
        <v>373.96140000000003</v>
      </c>
      <c r="E24" s="21">
        <f t="shared" si="2"/>
        <v>64818.886689999999</v>
      </c>
      <c r="F24" s="21">
        <v>3743.0288400000004</v>
      </c>
      <c r="G24" s="21">
        <v>3503.5074100000002</v>
      </c>
      <c r="H24" s="21">
        <f t="shared" si="5"/>
        <v>61075.85785</v>
      </c>
    </row>
    <row r="25" spans="1:8" x14ac:dyDescent="0.3">
      <c r="A25" s="22"/>
      <c r="B25" s="23" t="s">
        <v>30</v>
      </c>
      <c r="C25" s="21">
        <v>22963.697690000001</v>
      </c>
      <c r="D25" s="21">
        <v>19.908900000000003</v>
      </c>
      <c r="E25" s="21">
        <f t="shared" si="2"/>
        <v>22983.606589999999</v>
      </c>
      <c r="F25" s="21">
        <v>234.88806999999997</v>
      </c>
      <c r="G25" s="21">
        <v>226.71701999999999</v>
      </c>
      <c r="H25" s="21">
        <f t="shared" si="5"/>
        <v>22748.718519999999</v>
      </c>
    </row>
    <row r="26" spans="1:8" x14ac:dyDescent="0.3">
      <c r="A26" s="22"/>
      <c r="B26" s="23" t="s">
        <v>31</v>
      </c>
      <c r="C26" s="21">
        <v>814377.25991999998</v>
      </c>
      <c r="D26" s="21">
        <v>506.12</v>
      </c>
      <c r="E26" s="21">
        <f t="shared" si="2"/>
        <v>814883.37991999998</v>
      </c>
      <c r="F26" s="21">
        <v>55248.183539999998</v>
      </c>
      <c r="G26" s="21">
        <v>54029.031750000002</v>
      </c>
      <c r="H26" s="21">
        <f t="shared" si="5"/>
        <v>759635.19637999998</v>
      </c>
    </row>
    <row r="27" spans="1:8" x14ac:dyDescent="0.3">
      <c r="A27" s="22"/>
      <c r="B27" s="23" t="s">
        <v>32</v>
      </c>
      <c r="C27" s="21">
        <v>211305.58746000001</v>
      </c>
      <c r="D27" s="21">
        <v>215.39400000000001</v>
      </c>
      <c r="E27" s="21">
        <f t="shared" si="2"/>
        <v>211520.98146000001</v>
      </c>
      <c r="F27" s="21">
        <v>217.81692999999999</v>
      </c>
      <c r="G27" s="21">
        <v>217.81692999999999</v>
      </c>
      <c r="H27" s="21">
        <f t="shared" si="5"/>
        <v>211303.16453000001</v>
      </c>
    </row>
    <row r="28" spans="1:8" x14ac:dyDescent="0.3">
      <c r="A28" s="22"/>
      <c r="B28" s="23" t="s">
        <v>33</v>
      </c>
      <c r="C28" s="21">
        <v>3577.16257</v>
      </c>
      <c r="D28" s="21">
        <v>0</v>
      </c>
      <c r="E28" s="21">
        <f t="shared" si="2"/>
        <v>3577.16257</v>
      </c>
      <c r="F28" s="21">
        <v>0.57999999999999996</v>
      </c>
      <c r="G28" s="21">
        <v>0.57999999999999996</v>
      </c>
      <c r="H28" s="21">
        <f t="shared" si="5"/>
        <v>3576.58257</v>
      </c>
    </row>
    <row r="29" spans="1:8" x14ac:dyDescent="0.3">
      <c r="A29" s="22"/>
      <c r="B29" s="23" t="s">
        <v>34</v>
      </c>
      <c r="C29" s="21">
        <v>50981.878340000003</v>
      </c>
      <c r="D29" s="21">
        <v>548.24490000000003</v>
      </c>
      <c r="E29" s="21">
        <f t="shared" si="2"/>
        <v>51530.123240000001</v>
      </c>
      <c r="F29" s="21">
        <v>2139.2921200000001</v>
      </c>
      <c r="G29" s="21">
        <v>1975.9548500000001</v>
      </c>
      <c r="H29" s="21">
        <f t="shared" si="5"/>
        <v>49390.831120000003</v>
      </c>
    </row>
    <row r="30" spans="1:8" x14ac:dyDescent="0.3">
      <c r="A30" s="19" t="s">
        <v>35</v>
      </c>
      <c r="B30" s="20"/>
      <c r="C30" s="21">
        <f t="shared" ref="C30:H30" si="6">SUM(C31:C39)</f>
        <v>9921790.3149999995</v>
      </c>
      <c r="D30" s="21">
        <f t="shared" si="6"/>
        <v>4988.8316599999935</v>
      </c>
      <c r="E30" s="21">
        <f t="shared" si="6"/>
        <v>9926779.1466599982</v>
      </c>
      <c r="F30" s="21">
        <f t="shared" si="6"/>
        <v>2714733.6241100002</v>
      </c>
      <c r="G30" s="21">
        <f t="shared" si="6"/>
        <v>2667049.3880399996</v>
      </c>
      <c r="H30" s="21">
        <f t="shared" si="6"/>
        <v>7212045.5225499989</v>
      </c>
    </row>
    <row r="31" spans="1:8" x14ac:dyDescent="0.3">
      <c r="A31" s="22"/>
      <c r="B31" s="23" t="s">
        <v>36</v>
      </c>
      <c r="C31" s="21">
        <v>660824.72887999995</v>
      </c>
      <c r="D31" s="21">
        <v>840.899</v>
      </c>
      <c r="E31" s="21">
        <f t="shared" ref="E31:E39" si="7">+C31+D31</f>
        <v>661665.62787999993</v>
      </c>
      <c r="F31" s="21">
        <v>29326.528249999999</v>
      </c>
      <c r="G31" s="21">
        <v>27654.74987</v>
      </c>
      <c r="H31" s="21">
        <f t="shared" ref="H31:H39" si="8">+E31-F31</f>
        <v>632339.09962999995</v>
      </c>
    </row>
    <row r="32" spans="1:8" x14ac:dyDescent="0.3">
      <c r="A32" s="22"/>
      <c r="B32" s="23" t="s">
        <v>37</v>
      </c>
      <c r="C32" s="21">
        <v>1192903.95936</v>
      </c>
      <c r="D32" s="21">
        <v>105.69</v>
      </c>
      <c r="E32" s="21">
        <f t="shared" si="7"/>
        <v>1193009.6493599999</v>
      </c>
      <c r="F32" s="21">
        <v>95449.492930000008</v>
      </c>
      <c r="G32" s="21">
        <v>91711.098729999998</v>
      </c>
      <c r="H32" s="21">
        <f t="shared" si="8"/>
        <v>1097560.15643</v>
      </c>
    </row>
    <row r="33" spans="1:8" x14ac:dyDescent="0.3">
      <c r="A33" s="22"/>
      <c r="B33" s="23" t="s">
        <v>38</v>
      </c>
      <c r="C33" s="21">
        <v>3520755.6894699996</v>
      </c>
      <c r="D33" s="21">
        <v>10738.571039999992</v>
      </c>
      <c r="E33" s="21">
        <f t="shared" si="7"/>
        <v>3531494.2605099995</v>
      </c>
      <c r="F33" s="21">
        <v>137140.28720000002</v>
      </c>
      <c r="G33" s="21">
        <v>125830.8389</v>
      </c>
      <c r="H33" s="21">
        <f t="shared" si="8"/>
        <v>3394353.9733099993</v>
      </c>
    </row>
    <row r="34" spans="1:8" x14ac:dyDescent="0.3">
      <c r="A34" s="22"/>
      <c r="B34" s="23" t="s">
        <v>39</v>
      </c>
      <c r="C34" s="21">
        <v>1606859.7449400001</v>
      </c>
      <c r="D34" s="21">
        <v>21.348760000000009</v>
      </c>
      <c r="E34" s="21">
        <f t="shared" si="7"/>
        <v>1606881.0937000001</v>
      </c>
      <c r="F34" s="21">
        <v>55034.255659999995</v>
      </c>
      <c r="G34" s="21">
        <v>28483.313910000001</v>
      </c>
      <c r="H34" s="21">
        <f t="shared" si="8"/>
        <v>1551846.8380400001</v>
      </c>
    </row>
    <row r="35" spans="1:8" x14ac:dyDescent="0.3">
      <c r="A35" s="22"/>
      <c r="B35" s="23" t="s">
        <v>40</v>
      </c>
      <c r="C35" s="21">
        <v>593475.52354999993</v>
      </c>
      <c r="D35" s="21">
        <v>-3228.5481399999999</v>
      </c>
      <c r="E35" s="21">
        <f t="shared" si="7"/>
        <v>590246.97540999996</v>
      </c>
      <c r="F35" s="21">
        <v>319300.02434000006</v>
      </c>
      <c r="G35" s="21">
        <v>317943.87111000001</v>
      </c>
      <c r="H35" s="21">
        <f t="shared" si="8"/>
        <v>270946.95106999989</v>
      </c>
    </row>
    <row r="36" spans="1:8" x14ac:dyDescent="0.3">
      <c r="A36" s="22"/>
      <c r="B36" s="23" t="s">
        <v>41</v>
      </c>
      <c r="C36" s="21">
        <v>312612.84242</v>
      </c>
      <c r="D36" s="21">
        <v>18</v>
      </c>
      <c r="E36" s="21">
        <f t="shared" si="7"/>
        <v>312630.84242</v>
      </c>
      <c r="F36" s="21">
        <v>93.456000000000003</v>
      </c>
      <c r="G36" s="21">
        <v>93.456000000000003</v>
      </c>
      <c r="H36" s="21">
        <f t="shared" si="8"/>
        <v>312537.38642</v>
      </c>
    </row>
    <row r="37" spans="1:8" x14ac:dyDescent="0.3">
      <c r="A37" s="22"/>
      <c r="B37" s="23" t="s">
        <v>42</v>
      </c>
      <c r="C37" s="21">
        <v>120457.23729</v>
      </c>
      <c r="D37" s="21">
        <v>43.156999999999996</v>
      </c>
      <c r="E37" s="21">
        <f t="shared" si="7"/>
        <v>120500.39429000001</v>
      </c>
      <c r="F37" s="21">
        <v>2564.3784300000002</v>
      </c>
      <c r="G37" s="21">
        <v>2352.03296</v>
      </c>
      <c r="H37" s="21">
        <f t="shared" si="8"/>
        <v>117936.01586000001</v>
      </c>
    </row>
    <row r="38" spans="1:8" x14ac:dyDescent="0.3">
      <c r="A38" s="22"/>
      <c r="B38" s="23" t="s">
        <v>43</v>
      </c>
      <c r="C38" s="21">
        <v>479967.13339999999</v>
      </c>
      <c r="D38" s="21">
        <v>-3690.89</v>
      </c>
      <c r="E38" s="21">
        <f t="shared" si="7"/>
        <v>476276.24339999998</v>
      </c>
      <c r="F38" s="21">
        <v>1545.05422</v>
      </c>
      <c r="G38" s="21">
        <v>1545.05422</v>
      </c>
      <c r="H38" s="21">
        <f t="shared" si="8"/>
        <v>474731.18917999999</v>
      </c>
    </row>
    <row r="39" spans="1:8" x14ac:dyDescent="0.3">
      <c r="A39" s="22"/>
      <c r="B39" s="23" t="s">
        <v>44</v>
      </c>
      <c r="C39" s="21">
        <v>1433933.45569</v>
      </c>
      <c r="D39" s="21">
        <v>140.60400000000001</v>
      </c>
      <c r="E39" s="21">
        <f t="shared" si="7"/>
        <v>1434074.05969</v>
      </c>
      <c r="F39" s="21">
        <v>2074280.14708</v>
      </c>
      <c r="G39" s="21">
        <v>2071434.9723399999</v>
      </c>
      <c r="H39" s="21">
        <f t="shared" si="8"/>
        <v>-640206.08739</v>
      </c>
    </row>
    <row r="40" spans="1:8" x14ac:dyDescent="0.3">
      <c r="A40" s="19" t="s">
        <v>45</v>
      </c>
      <c r="B40" s="20"/>
      <c r="C40" s="21">
        <f>SUM(C41:C49)</f>
        <v>48109468.726000004</v>
      </c>
      <c r="D40" s="21">
        <f t="shared" ref="D40:H40" si="9">SUM(D41:D49)</f>
        <v>588671.96363000001</v>
      </c>
      <c r="E40" s="21">
        <f t="shared" si="9"/>
        <v>48698140.689630002</v>
      </c>
      <c r="F40" s="21">
        <f t="shared" si="9"/>
        <v>10649525.22776</v>
      </c>
      <c r="G40" s="21">
        <f t="shared" si="9"/>
        <v>10583255.447250001</v>
      </c>
      <c r="H40" s="21">
        <f t="shared" si="9"/>
        <v>38048615.46187</v>
      </c>
    </row>
    <row r="41" spans="1:8" x14ac:dyDescent="0.3">
      <c r="A41" s="22"/>
      <c r="B41" s="23" t="s">
        <v>46</v>
      </c>
      <c r="C41" s="21">
        <f>16085621.077-C118</f>
        <v>13785621.077</v>
      </c>
      <c r="D41" s="21">
        <v>0</v>
      </c>
      <c r="E41" s="21">
        <f t="shared" ref="E41:E49" si="10">+C41+D41</f>
        <v>13785621.077</v>
      </c>
      <c r="F41" s="21">
        <f>3747285.05179-F118</f>
        <v>3182176.0517899999</v>
      </c>
      <c r="G41" s="21">
        <f>3747285.05179-G118</f>
        <v>3182176.0517899999</v>
      </c>
      <c r="H41" s="21">
        <f t="shared" ref="H41:H49" si="11">+E41-F41</f>
        <v>10603445.025210001</v>
      </c>
    </row>
    <row r="42" spans="1:8" x14ac:dyDescent="0.3">
      <c r="A42" s="22"/>
      <c r="B42" s="23" t="s">
        <v>47</v>
      </c>
      <c r="C42" s="21">
        <v>54000</v>
      </c>
      <c r="D42" s="21">
        <v>0</v>
      </c>
      <c r="E42" s="21">
        <f t="shared" si="10"/>
        <v>54000</v>
      </c>
      <c r="F42" s="21">
        <v>0</v>
      </c>
      <c r="G42" s="21">
        <v>0</v>
      </c>
      <c r="H42" s="21">
        <f t="shared" si="11"/>
        <v>54000</v>
      </c>
    </row>
    <row r="43" spans="1:8" x14ac:dyDescent="0.3">
      <c r="A43" s="22"/>
      <c r="B43" s="23" t="s">
        <v>48</v>
      </c>
      <c r="C43" s="21">
        <v>6556907.7149999999</v>
      </c>
      <c r="D43" s="21">
        <v>194835.00417</v>
      </c>
      <c r="E43" s="21">
        <f t="shared" si="10"/>
        <v>6751742.7191699995</v>
      </c>
      <c r="F43" s="21">
        <v>3560970.4275500001</v>
      </c>
      <c r="G43" s="21">
        <v>3498730.6045300001</v>
      </c>
      <c r="H43" s="21">
        <f t="shared" si="11"/>
        <v>3190772.2916199993</v>
      </c>
    </row>
    <row r="44" spans="1:8" x14ac:dyDescent="0.3">
      <c r="A44" s="22"/>
      <c r="B44" s="23" t="s">
        <v>49</v>
      </c>
      <c r="C44" s="21">
        <v>3781668.9559999998</v>
      </c>
      <c r="D44" s="21">
        <v>389900.16545999999</v>
      </c>
      <c r="E44" s="21">
        <f t="shared" si="10"/>
        <v>4171569.1214599996</v>
      </c>
      <c r="F44" s="21">
        <v>68644.317609999998</v>
      </c>
      <c r="G44" s="21">
        <v>68623.234389999998</v>
      </c>
      <c r="H44" s="21">
        <f t="shared" si="11"/>
        <v>4102924.8038499998</v>
      </c>
    </row>
    <row r="45" spans="1:8" x14ac:dyDescent="0.3">
      <c r="A45" s="22"/>
      <c r="B45" s="23" t="s">
        <v>50</v>
      </c>
      <c r="C45" s="21">
        <v>30363.593000000001</v>
      </c>
      <c r="D45" s="21">
        <v>0</v>
      </c>
      <c r="E45" s="21">
        <f t="shared" si="10"/>
        <v>30363.593000000001</v>
      </c>
      <c r="F45" s="21">
        <v>4008.8742699999998</v>
      </c>
      <c r="G45" s="21">
        <v>0</v>
      </c>
      <c r="H45" s="21">
        <f t="shared" si="11"/>
        <v>26354.718730000001</v>
      </c>
    </row>
    <row r="46" spans="1:8" x14ac:dyDescent="0.3">
      <c r="A46" s="22"/>
      <c r="B46" s="23" t="s">
        <v>51</v>
      </c>
      <c r="C46" s="21">
        <f>75134262.476-C123</f>
        <v>23775771.376000002</v>
      </c>
      <c r="D46" s="21">
        <v>0</v>
      </c>
      <c r="E46" s="21">
        <f t="shared" si="10"/>
        <v>23775771.376000002</v>
      </c>
      <c r="F46" s="21">
        <f>15265514.22254-F123</f>
        <v>3818054.2225400005</v>
      </c>
      <c r="G46" s="21">
        <f>15265514.22254-G123</f>
        <v>3818054.2225400005</v>
      </c>
      <c r="H46" s="21">
        <f t="shared" si="11"/>
        <v>19957717.153460003</v>
      </c>
    </row>
    <row r="47" spans="1:8" x14ac:dyDescent="0.3">
      <c r="A47" s="22"/>
      <c r="B47" s="23" t="s">
        <v>52</v>
      </c>
      <c r="C47" s="25">
        <v>0</v>
      </c>
      <c r="D47" s="25">
        <v>0</v>
      </c>
      <c r="E47" s="21">
        <f t="shared" si="10"/>
        <v>0</v>
      </c>
      <c r="F47" s="25">
        <v>0</v>
      </c>
      <c r="G47" s="25">
        <v>0</v>
      </c>
      <c r="H47" s="21">
        <f t="shared" si="11"/>
        <v>0</v>
      </c>
    </row>
    <row r="48" spans="1:8" x14ac:dyDescent="0.3">
      <c r="A48" s="22"/>
      <c r="B48" s="23" t="s">
        <v>53</v>
      </c>
      <c r="C48" s="25">
        <v>125136.00900000001</v>
      </c>
      <c r="D48" s="25">
        <v>3936.7939999999999</v>
      </c>
      <c r="E48" s="21">
        <f t="shared" si="10"/>
        <v>129072.803</v>
      </c>
      <c r="F48" s="25">
        <v>15671.334000000001</v>
      </c>
      <c r="G48" s="25">
        <v>15671.334000000001</v>
      </c>
      <c r="H48" s="21">
        <f t="shared" si="11"/>
        <v>113401.469</v>
      </c>
    </row>
    <row r="49" spans="1:8" x14ac:dyDescent="0.3">
      <c r="A49" s="22"/>
      <c r="B49" s="23" t="s">
        <v>54</v>
      </c>
      <c r="C49" s="25">
        <v>0</v>
      </c>
      <c r="D49" s="25">
        <v>0</v>
      </c>
      <c r="E49" s="21">
        <f t="shared" si="10"/>
        <v>0</v>
      </c>
      <c r="F49" s="25">
        <v>0</v>
      </c>
      <c r="G49" s="25">
        <v>0</v>
      </c>
      <c r="H49" s="21">
        <f t="shared" si="11"/>
        <v>0</v>
      </c>
    </row>
    <row r="50" spans="1:8" x14ac:dyDescent="0.3">
      <c r="A50" s="19" t="s">
        <v>55</v>
      </c>
      <c r="B50" s="20"/>
      <c r="C50" s="21">
        <f>SUM(C51:C59)</f>
        <v>60079.152999999998</v>
      </c>
      <c r="D50" s="21">
        <f t="shared" ref="D50:G50" si="12">SUM(D51:D59)</f>
        <v>65416.077219999999</v>
      </c>
      <c r="E50" s="21">
        <f t="shared" si="12"/>
        <v>125495.23022</v>
      </c>
      <c r="F50" s="21">
        <f t="shared" si="12"/>
        <v>0</v>
      </c>
      <c r="G50" s="21">
        <f t="shared" si="12"/>
        <v>0</v>
      </c>
      <c r="H50" s="21">
        <f>+E50-F50</f>
        <v>125495.23022</v>
      </c>
    </row>
    <row r="51" spans="1:8" x14ac:dyDescent="0.3">
      <c r="A51" s="22"/>
      <c r="B51" s="23" t="s">
        <v>56</v>
      </c>
      <c r="C51" s="21">
        <v>25398.741999999998</v>
      </c>
      <c r="D51" s="21">
        <v>4766.6380999999992</v>
      </c>
      <c r="E51" s="21">
        <f t="shared" ref="E51:E59" si="13">+C51+D51</f>
        <v>30165.380099999998</v>
      </c>
      <c r="F51" s="21">
        <v>0</v>
      </c>
      <c r="G51" s="21">
        <v>0</v>
      </c>
      <c r="H51" s="21">
        <f t="shared" ref="H51:H59" si="14">+E51-F51</f>
        <v>30165.380099999998</v>
      </c>
    </row>
    <row r="52" spans="1:8" x14ac:dyDescent="0.3">
      <c r="A52" s="22"/>
      <c r="B52" s="23" t="s">
        <v>57</v>
      </c>
      <c r="C52" s="21">
        <v>1139.77</v>
      </c>
      <c r="D52" s="21">
        <v>196.80812</v>
      </c>
      <c r="E52" s="21">
        <f t="shared" si="13"/>
        <v>1336.5781199999999</v>
      </c>
      <c r="F52" s="21">
        <v>0</v>
      </c>
      <c r="G52" s="21">
        <v>0</v>
      </c>
      <c r="H52" s="21">
        <f t="shared" si="14"/>
        <v>1336.5781199999999</v>
      </c>
    </row>
    <row r="53" spans="1:8" x14ac:dyDescent="0.3">
      <c r="A53" s="22"/>
      <c r="B53" s="23" t="s">
        <v>58</v>
      </c>
      <c r="C53" s="25">
        <v>0</v>
      </c>
      <c r="D53" s="25">
        <v>0</v>
      </c>
      <c r="E53" s="21">
        <f t="shared" si="13"/>
        <v>0</v>
      </c>
      <c r="F53" s="25">
        <v>0</v>
      </c>
      <c r="G53" s="25">
        <v>0</v>
      </c>
      <c r="H53" s="21">
        <f t="shared" si="14"/>
        <v>0</v>
      </c>
    </row>
    <row r="54" spans="1:8" x14ac:dyDescent="0.3">
      <c r="A54" s="22"/>
      <c r="B54" s="23" t="s">
        <v>59</v>
      </c>
      <c r="C54" s="21">
        <v>14700.097</v>
      </c>
      <c r="D54" s="21">
        <v>46.01</v>
      </c>
      <c r="E54" s="21">
        <f t="shared" si="13"/>
        <v>14746.107</v>
      </c>
      <c r="F54" s="21">
        <v>0</v>
      </c>
      <c r="G54" s="21">
        <v>0</v>
      </c>
      <c r="H54" s="21">
        <f t="shared" si="14"/>
        <v>14746.107</v>
      </c>
    </row>
    <row r="55" spans="1:8" x14ac:dyDescent="0.3">
      <c r="A55" s="22"/>
      <c r="B55" s="23" t="s">
        <v>60</v>
      </c>
      <c r="C55" s="21">
        <v>4000</v>
      </c>
      <c r="D55" s="25">
        <v>0</v>
      </c>
      <c r="E55" s="21">
        <f t="shared" si="13"/>
        <v>4000</v>
      </c>
      <c r="F55" s="21">
        <v>0</v>
      </c>
      <c r="G55" s="21">
        <v>0</v>
      </c>
      <c r="H55" s="21">
        <f t="shared" si="14"/>
        <v>4000</v>
      </c>
    </row>
    <row r="56" spans="1:8" x14ac:dyDescent="0.3">
      <c r="A56" s="22"/>
      <c r="B56" s="23" t="s">
        <v>61</v>
      </c>
      <c r="C56" s="21">
        <v>3919.154</v>
      </c>
      <c r="D56" s="21">
        <v>60046.620999999999</v>
      </c>
      <c r="E56" s="21">
        <f t="shared" si="13"/>
        <v>63965.775000000001</v>
      </c>
      <c r="F56" s="25">
        <v>0</v>
      </c>
      <c r="G56" s="25">
        <v>0</v>
      </c>
      <c r="H56" s="21">
        <f t="shared" si="14"/>
        <v>63965.775000000001</v>
      </c>
    </row>
    <row r="57" spans="1:8" x14ac:dyDescent="0.3">
      <c r="A57" s="22"/>
      <c r="B57" s="23" t="s">
        <v>62</v>
      </c>
      <c r="C57" s="21">
        <v>0</v>
      </c>
      <c r="D57" s="25">
        <v>0</v>
      </c>
      <c r="E57" s="21">
        <f t="shared" si="13"/>
        <v>0</v>
      </c>
      <c r="F57" s="25">
        <v>0</v>
      </c>
      <c r="G57" s="25">
        <v>0</v>
      </c>
      <c r="H57" s="21">
        <f t="shared" si="14"/>
        <v>0</v>
      </c>
    </row>
    <row r="58" spans="1:8" x14ac:dyDescent="0.3">
      <c r="A58" s="22"/>
      <c r="B58" s="23" t="s">
        <v>63</v>
      </c>
      <c r="C58" s="21">
        <v>0</v>
      </c>
      <c r="D58" s="25">
        <v>0</v>
      </c>
      <c r="E58" s="21">
        <f t="shared" si="13"/>
        <v>0</v>
      </c>
      <c r="F58" s="25">
        <v>0</v>
      </c>
      <c r="G58" s="25">
        <v>0</v>
      </c>
      <c r="H58" s="21">
        <f t="shared" si="14"/>
        <v>0</v>
      </c>
    </row>
    <row r="59" spans="1:8" x14ac:dyDescent="0.3">
      <c r="A59" s="22"/>
      <c r="B59" s="23" t="s">
        <v>64</v>
      </c>
      <c r="C59" s="25">
        <v>10921.39</v>
      </c>
      <c r="D59" s="21">
        <v>360</v>
      </c>
      <c r="E59" s="21">
        <f t="shared" si="13"/>
        <v>11281.39</v>
      </c>
      <c r="F59" s="21">
        <v>0</v>
      </c>
      <c r="G59" s="21">
        <v>0</v>
      </c>
      <c r="H59" s="21">
        <f t="shared" si="14"/>
        <v>11281.39</v>
      </c>
    </row>
    <row r="60" spans="1:8" x14ac:dyDescent="0.3">
      <c r="A60" s="19" t="s">
        <v>65</v>
      </c>
      <c r="B60" s="20"/>
      <c r="C60" s="21">
        <f t="shared" ref="C60:H60" si="15">SUM(C61:C63)</f>
        <v>16627852.465000002</v>
      </c>
      <c r="D60" s="21">
        <f t="shared" si="15"/>
        <v>0</v>
      </c>
      <c r="E60" s="21">
        <f t="shared" si="15"/>
        <v>16627852.465000002</v>
      </c>
      <c r="F60" s="21">
        <f t="shared" si="15"/>
        <v>10135958.61882</v>
      </c>
      <c r="G60" s="21">
        <f t="shared" si="15"/>
        <v>7549763.6464400003</v>
      </c>
      <c r="H60" s="21">
        <f t="shared" si="15"/>
        <v>6491893.8461800003</v>
      </c>
    </row>
    <row r="61" spans="1:8" x14ac:dyDescent="0.3">
      <c r="A61" s="22"/>
      <c r="B61" s="23" t="s">
        <v>66</v>
      </c>
      <c r="C61" s="21">
        <f>20841503.734-C138</f>
        <v>14891503.734000001</v>
      </c>
      <c r="D61" s="21">
        <v>0</v>
      </c>
      <c r="E61" s="21">
        <f t="shared" ref="E61:E63" si="16">+C61+D61</f>
        <v>14891503.734000001</v>
      </c>
      <c r="F61" s="21">
        <f>10792946.0311-F138</f>
        <v>9759758.8311000001</v>
      </c>
      <c r="G61" s="21">
        <f>8475449.57708-G138</f>
        <v>7442262.37708</v>
      </c>
      <c r="H61" s="21">
        <f t="shared" ref="H61:H63" si="17">+E61-F61</f>
        <v>5131744.902900001</v>
      </c>
    </row>
    <row r="62" spans="1:8" x14ac:dyDescent="0.3">
      <c r="A62" s="22"/>
      <c r="B62" s="23" t="s">
        <v>67</v>
      </c>
      <c r="C62" s="21">
        <v>40000</v>
      </c>
      <c r="D62" s="21">
        <v>0</v>
      </c>
      <c r="E62" s="21">
        <f t="shared" si="16"/>
        <v>40000</v>
      </c>
      <c r="F62" s="21">
        <v>82188.578460000004</v>
      </c>
      <c r="G62" s="21">
        <v>49500</v>
      </c>
      <c r="H62" s="21">
        <f t="shared" si="17"/>
        <v>-42188.578460000004</v>
      </c>
    </row>
    <row r="63" spans="1:8" x14ac:dyDescent="0.3">
      <c r="A63" s="22"/>
      <c r="B63" s="23" t="s">
        <v>68</v>
      </c>
      <c r="C63" s="21">
        <v>1696348.7309999999</v>
      </c>
      <c r="D63" s="21">
        <v>0</v>
      </c>
      <c r="E63" s="21">
        <f t="shared" si="16"/>
        <v>1696348.7309999999</v>
      </c>
      <c r="F63" s="21">
        <v>294011.20925999997</v>
      </c>
      <c r="G63" s="21">
        <v>58001.269359999998</v>
      </c>
      <c r="H63" s="21">
        <f t="shared" si="17"/>
        <v>1402337.52174</v>
      </c>
    </row>
    <row r="64" spans="1:8" x14ac:dyDescent="0.3">
      <c r="A64" s="19" t="s">
        <v>69</v>
      </c>
      <c r="B64" s="20"/>
      <c r="C64" s="21">
        <f>SUM(C65:C72)</f>
        <v>3206035.0839999998</v>
      </c>
      <c r="D64" s="21">
        <f t="shared" ref="D64:H64" si="18">SUM(D65:D72)</f>
        <v>0</v>
      </c>
      <c r="E64" s="21">
        <f t="shared" si="18"/>
        <v>3206035.0839999998</v>
      </c>
      <c r="F64" s="21">
        <f t="shared" si="18"/>
        <v>1338320.8455999999</v>
      </c>
      <c r="G64" s="21">
        <f t="shared" si="18"/>
        <v>1338320.8455999999</v>
      </c>
      <c r="H64" s="21">
        <f t="shared" si="18"/>
        <v>1867714.2383999999</v>
      </c>
    </row>
    <row r="65" spans="1:12" x14ac:dyDescent="0.3">
      <c r="A65" s="22"/>
      <c r="B65" s="23" t="s">
        <v>70</v>
      </c>
      <c r="C65" s="25">
        <v>0</v>
      </c>
      <c r="D65" s="21">
        <v>0</v>
      </c>
      <c r="E65" s="21">
        <f t="shared" ref="E65:E72" si="19">+C65+D65</f>
        <v>0</v>
      </c>
      <c r="F65" s="25">
        <v>0</v>
      </c>
      <c r="G65" s="25">
        <v>0</v>
      </c>
      <c r="H65" s="21">
        <f t="shared" ref="H65:H72" si="20">+E65-F65</f>
        <v>0</v>
      </c>
    </row>
    <row r="66" spans="1:12" x14ac:dyDescent="0.3">
      <c r="A66" s="22"/>
      <c r="B66" s="23" t="s">
        <v>71</v>
      </c>
      <c r="C66" s="25">
        <v>0</v>
      </c>
      <c r="D66" s="21">
        <v>0</v>
      </c>
      <c r="E66" s="21">
        <f t="shared" si="19"/>
        <v>0</v>
      </c>
      <c r="F66" s="25">
        <v>0</v>
      </c>
      <c r="G66" s="25">
        <v>0</v>
      </c>
      <c r="H66" s="21">
        <f t="shared" si="20"/>
        <v>0</v>
      </c>
    </row>
    <row r="67" spans="1:12" x14ac:dyDescent="0.3">
      <c r="A67" s="22"/>
      <c r="B67" s="23" t="s">
        <v>72</v>
      </c>
      <c r="C67" s="25">
        <v>0</v>
      </c>
      <c r="D67" s="21">
        <v>0</v>
      </c>
      <c r="E67" s="21">
        <f t="shared" si="19"/>
        <v>0</v>
      </c>
      <c r="F67" s="25">
        <v>0</v>
      </c>
      <c r="G67" s="25">
        <v>0</v>
      </c>
      <c r="H67" s="21">
        <f t="shared" si="20"/>
        <v>0</v>
      </c>
    </row>
    <row r="68" spans="1:12" x14ac:dyDescent="0.3">
      <c r="A68" s="22"/>
      <c r="B68" s="23" t="s">
        <v>73</v>
      </c>
      <c r="C68" s="25">
        <v>0</v>
      </c>
      <c r="D68" s="21">
        <v>0</v>
      </c>
      <c r="E68" s="21">
        <f t="shared" si="19"/>
        <v>0</v>
      </c>
      <c r="F68" s="25">
        <v>0</v>
      </c>
      <c r="G68" s="25">
        <v>0</v>
      </c>
      <c r="H68" s="21">
        <f t="shared" si="20"/>
        <v>0</v>
      </c>
    </row>
    <row r="69" spans="1:12" x14ac:dyDescent="0.3">
      <c r="A69" s="22"/>
      <c r="B69" s="23" t="s">
        <v>74</v>
      </c>
      <c r="C69" s="21">
        <v>3206035.0839999998</v>
      </c>
      <c r="D69" s="21">
        <v>0</v>
      </c>
      <c r="E69" s="21">
        <f t="shared" si="19"/>
        <v>3206035.0839999998</v>
      </c>
      <c r="F69" s="21">
        <v>1338320.8455999999</v>
      </c>
      <c r="G69" s="21">
        <v>1338320.8455999999</v>
      </c>
      <c r="H69" s="21">
        <f t="shared" si="20"/>
        <v>1867714.2383999999</v>
      </c>
    </row>
    <row r="70" spans="1:12" x14ac:dyDescent="0.3">
      <c r="A70" s="22"/>
      <c r="B70" s="23" t="s">
        <v>75</v>
      </c>
      <c r="C70" s="25">
        <v>0</v>
      </c>
      <c r="D70" s="21">
        <v>0</v>
      </c>
      <c r="E70" s="21">
        <f t="shared" si="19"/>
        <v>0</v>
      </c>
      <c r="F70" s="25">
        <v>0</v>
      </c>
      <c r="G70" s="25">
        <v>0</v>
      </c>
      <c r="H70" s="21">
        <f t="shared" si="20"/>
        <v>0</v>
      </c>
    </row>
    <row r="71" spans="1:12" x14ac:dyDescent="0.3">
      <c r="A71" s="22"/>
      <c r="B71" s="23" t="s">
        <v>76</v>
      </c>
      <c r="C71" s="25">
        <v>0</v>
      </c>
      <c r="D71" s="21">
        <v>0</v>
      </c>
      <c r="E71" s="21">
        <f t="shared" si="19"/>
        <v>0</v>
      </c>
      <c r="F71" s="25">
        <v>0</v>
      </c>
      <c r="G71" s="25">
        <v>0</v>
      </c>
      <c r="H71" s="21">
        <f t="shared" si="20"/>
        <v>0</v>
      </c>
    </row>
    <row r="72" spans="1:12" x14ac:dyDescent="0.3">
      <c r="A72" s="22"/>
      <c r="B72" s="23" t="s">
        <v>77</v>
      </c>
      <c r="C72" s="25">
        <v>0</v>
      </c>
      <c r="D72" s="21">
        <v>0</v>
      </c>
      <c r="E72" s="21">
        <f t="shared" si="19"/>
        <v>0</v>
      </c>
      <c r="F72" s="25">
        <v>0</v>
      </c>
      <c r="G72" s="25">
        <v>0</v>
      </c>
      <c r="H72" s="21">
        <f t="shared" si="20"/>
        <v>0</v>
      </c>
    </row>
    <row r="73" spans="1:12" x14ac:dyDescent="0.3">
      <c r="A73" s="19" t="s">
        <v>78</v>
      </c>
      <c r="B73" s="20"/>
      <c r="C73" s="21">
        <f t="shared" ref="C73:H73" si="21">SUM(C74:C76)</f>
        <v>29094301.129000001</v>
      </c>
      <c r="D73" s="21">
        <f t="shared" si="21"/>
        <v>0</v>
      </c>
      <c r="E73" s="21">
        <f t="shared" si="21"/>
        <v>29094301.129000001</v>
      </c>
      <c r="F73" s="21">
        <f t="shared" si="21"/>
        <v>7324064.5377299991</v>
      </c>
      <c r="G73" s="21">
        <f t="shared" si="21"/>
        <v>7237453.0627499996</v>
      </c>
      <c r="H73" s="21">
        <f t="shared" si="21"/>
        <v>21770236.591270003</v>
      </c>
    </row>
    <row r="74" spans="1:12" x14ac:dyDescent="0.3">
      <c r="A74" s="22"/>
      <c r="B74" s="23" t="s">
        <v>79</v>
      </c>
      <c r="C74" s="21">
        <v>29094301.037999999</v>
      </c>
      <c r="D74" s="21">
        <v>0</v>
      </c>
      <c r="E74" s="21">
        <f t="shared" ref="E74:E76" si="22">+C74+D74</f>
        <v>29094301.037999999</v>
      </c>
      <c r="F74" s="21">
        <v>7321755.3492000001</v>
      </c>
      <c r="G74" s="21">
        <f>7321755.3492-86611.5</f>
        <v>7235143.8492000001</v>
      </c>
      <c r="H74" s="21">
        <f t="shared" ref="H74:H76" si="23">+E74-F74</f>
        <v>21772545.6888</v>
      </c>
    </row>
    <row r="75" spans="1:12" x14ac:dyDescent="0.3">
      <c r="A75" s="22"/>
      <c r="B75" s="23" t="s">
        <v>80</v>
      </c>
      <c r="C75" s="21">
        <f>17209427.491-C152</f>
        <v>9.100000187754631E-2</v>
      </c>
      <c r="D75" s="21">
        <v>0</v>
      </c>
      <c r="E75" s="21">
        <f t="shared" si="22"/>
        <v>9.100000187754631E-2</v>
      </c>
      <c r="F75" s="21">
        <f>4572201.90638-F152</f>
        <v>6.3799992203712463E-3</v>
      </c>
      <c r="G75" s="21">
        <f>4485590.4314-G150+86611.5</f>
        <v>3.1399999745190144E-2</v>
      </c>
      <c r="H75" s="21">
        <f t="shared" si="23"/>
        <v>8.4620002657175064E-2</v>
      </c>
    </row>
    <row r="76" spans="1:12" x14ac:dyDescent="0.3">
      <c r="A76" s="22"/>
      <c r="B76" s="23" t="s">
        <v>81</v>
      </c>
      <c r="C76" s="21">
        <v>0</v>
      </c>
      <c r="D76" s="21">
        <v>0</v>
      </c>
      <c r="E76" s="21">
        <f t="shared" si="22"/>
        <v>0</v>
      </c>
      <c r="F76" s="21">
        <v>2309.1821500000001</v>
      </c>
      <c r="G76" s="21">
        <v>2309.1821500000001</v>
      </c>
      <c r="H76" s="21">
        <f t="shared" si="23"/>
        <v>-2309.1821500000001</v>
      </c>
    </row>
    <row r="77" spans="1:12" x14ac:dyDescent="0.3">
      <c r="A77" s="19" t="s">
        <v>82</v>
      </c>
      <c r="B77" s="20"/>
      <c r="C77" s="21">
        <f t="shared" ref="C77:H77" si="24">SUM(C78:C84)</f>
        <v>6937426.8080000002</v>
      </c>
      <c r="D77" s="21">
        <f t="shared" si="24"/>
        <v>0</v>
      </c>
      <c r="E77" s="21">
        <f t="shared" si="24"/>
        <v>6937426.8080000002</v>
      </c>
      <c r="F77" s="21">
        <f>SUM(F78:F84)</f>
        <v>3294195.9950000001</v>
      </c>
      <c r="G77" s="21">
        <f t="shared" si="24"/>
        <v>3294195.9950000001</v>
      </c>
      <c r="H77" s="21">
        <f t="shared" si="24"/>
        <v>3643230.8130000001</v>
      </c>
      <c r="J77" s="26"/>
      <c r="K77" s="26"/>
      <c r="L77" s="26"/>
    </row>
    <row r="78" spans="1:12" x14ac:dyDescent="0.3">
      <c r="A78" s="22"/>
      <c r="B78" s="23" t="s">
        <v>83</v>
      </c>
      <c r="C78" s="21">
        <f>3361440.364-C155</f>
        <v>2561440.3640000001</v>
      </c>
      <c r="D78" s="21">
        <v>0</v>
      </c>
      <c r="E78" s="21">
        <f t="shared" ref="E78:E84" si="25">+C78+D78</f>
        <v>2561440.3640000001</v>
      </c>
      <c r="F78" s="21">
        <f>959353.69257-F155</f>
        <v>959353.69256999996</v>
      </c>
      <c r="G78" s="21">
        <v>959353.69257000007</v>
      </c>
      <c r="H78" s="21">
        <f t="shared" ref="H78:H84" si="26">+E78-F78</f>
        <v>1602086.6714300001</v>
      </c>
      <c r="J78" s="27"/>
      <c r="K78" s="27"/>
      <c r="L78" s="27"/>
    </row>
    <row r="79" spans="1:12" x14ac:dyDescent="0.3">
      <c r="A79" s="22"/>
      <c r="B79" s="23" t="s">
        <v>84</v>
      </c>
      <c r="C79" s="21">
        <f>4415325.144-C156</f>
        <v>1915325.1440000003</v>
      </c>
      <c r="D79" s="21">
        <v>0</v>
      </c>
      <c r="E79" s="21">
        <f t="shared" si="25"/>
        <v>1915325.1440000003</v>
      </c>
      <c r="F79" s="21">
        <f>872243.49713-F156</f>
        <v>811269.39713000006</v>
      </c>
      <c r="G79" s="21">
        <f>872243.49713-G156</f>
        <v>811269.39713000006</v>
      </c>
      <c r="H79" s="21">
        <f t="shared" si="26"/>
        <v>1104055.7468700004</v>
      </c>
      <c r="J79" s="27"/>
      <c r="K79" s="27"/>
      <c r="L79" s="27"/>
    </row>
    <row r="80" spans="1:12" x14ac:dyDescent="0.3">
      <c r="A80" s="22"/>
      <c r="B80" s="23" t="s">
        <v>85</v>
      </c>
      <c r="C80" s="21">
        <v>0</v>
      </c>
      <c r="D80" s="21">
        <v>0</v>
      </c>
      <c r="E80" s="21">
        <f t="shared" si="25"/>
        <v>0</v>
      </c>
      <c r="F80" s="21">
        <v>199482.47596000001</v>
      </c>
      <c r="G80" s="21">
        <v>199482.47596000001</v>
      </c>
      <c r="H80" s="21">
        <f t="shared" si="26"/>
        <v>-199482.47596000001</v>
      </c>
      <c r="J80" s="27"/>
      <c r="K80" s="27"/>
      <c r="L80" s="27"/>
    </row>
    <row r="81" spans="1:12" x14ac:dyDescent="0.3">
      <c r="A81" s="22"/>
      <c r="B81" s="23" t="s">
        <v>86</v>
      </c>
      <c r="C81" s="21">
        <v>0</v>
      </c>
      <c r="D81" s="21">
        <v>0</v>
      </c>
      <c r="E81" s="21">
        <f t="shared" si="25"/>
        <v>0</v>
      </c>
      <c r="F81" s="21">
        <v>0</v>
      </c>
      <c r="G81" s="21">
        <v>0</v>
      </c>
      <c r="H81" s="21">
        <f t="shared" si="26"/>
        <v>0</v>
      </c>
      <c r="J81" s="27"/>
      <c r="K81" s="27"/>
      <c r="L81" s="27"/>
    </row>
    <row r="82" spans="1:12" x14ac:dyDescent="0.3">
      <c r="A82" s="22"/>
      <c r="B82" s="23" t="s">
        <v>87</v>
      </c>
      <c r="C82" s="21">
        <v>0</v>
      </c>
      <c r="D82" s="21">
        <v>0</v>
      </c>
      <c r="E82" s="21">
        <f t="shared" si="25"/>
        <v>0</v>
      </c>
      <c r="F82" s="21">
        <v>6626.1727000000001</v>
      </c>
      <c r="G82" s="21">
        <v>6626.1727000000001</v>
      </c>
      <c r="H82" s="21">
        <f t="shared" si="26"/>
        <v>-6626.1727000000001</v>
      </c>
      <c r="J82" s="27"/>
      <c r="K82" s="27"/>
      <c r="L82" s="27"/>
    </row>
    <row r="83" spans="1:12" x14ac:dyDescent="0.3">
      <c r="A83" s="22"/>
      <c r="B83" s="23" t="s">
        <v>88</v>
      </c>
      <c r="C83" s="25">
        <v>0</v>
      </c>
      <c r="D83" s="21">
        <v>0</v>
      </c>
      <c r="E83" s="21">
        <f t="shared" si="25"/>
        <v>0</v>
      </c>
      <c r="F83" s="25">
        <v>0</v>
      </c>
      <c r="G83" s="25">
        <v>0</v>
      </c>
      <c r="H83" s="21">
        <f t="shared" si="26"/>
        <v>0</v>
      </c>
      <c r="J83" s="27"/>
      <c r="K83" s="27"/>
      <c r="L83" s="27"/>
    </row>
    <row r="84" spans="1:12" x14ac:dyDescent="0.3">
      <c r="A84" s="22"/>
      <c r="B84" s="23" t="s">
        <v>89</v>
      </c>
      <c r="C84" s="25">
        <v>2460661.2999999998</v>
      </c>
      <c r="D84" s="21">
        <v>0</v>
      </c>
      <c r="E84" s="21">
        <f t="shared" si="25"/>
        <v>2460661.2999999998</v>
      </c>
      <c r="F84" s="25">
        <v>1317464.25664</v>
      </c>
      <c r="G84" s="25">
        <v>1317464.25664</v>
      </c>
      <c r="H84" s="21">
        <f t="shared" si="26"/>
        <v>1143197.0433599998</v>
      </c>
      <c r="J84" s="27"/>
      <c r="K84" s="27"/>
      <c r="L84" s="27"/>
    </row>
    <row r="85" spans="1:12" x14ac:dyDescent="0.3">
      <c r="A85" s="28"/>
      <c r="B85" s="29"/>
      <c r="C85" s="30"/>
      <c r="D85" s="30"/>
      <c r="E85" s="30"/>
      <c r="F85" s="30"/>
      <c r="G85" s="30"/>
      <c r="H85" s="30"/>
    </row>
    <row r="86" spans="1:12" x14ac:dyDescent="0.3">
      <c r="A86" s="31"/>
      <c r="B86" s="31"/>
      <c r="C86" s="24"/>
      <c r="D86" s="24"/>
      <c r="E86" s="24"/>
      <c r="F86" s="24"/>
      <c r="G86" s="24"/>
      <c r="H86" s="24"/>
    </row>
    <row r="87" spans="1:12" x14ac:dyDescent="0.3">
      <c r="A87" s="32"/>
      <c r="B87" s="33"/>
      <c r="C87" s="34"/>
      <c r="D87" s="34"/>
      <c r="E87" s="34"/>
      <c r="F87" s="34"/>
      <c r="G87" s="34"/>
      <c r="H87" s="34"/>
    </row>
    <row r="88" spans="1:12" x14ac:dyDescent="0.3">
      <c r="A88" s="35" t="s">
        <v>90</v>
      </c>
      <c r="B88" s="36"/>
      <c r="C88" s="37">
        <f>+C89+C97+C107+C117+C127+C137+C141+C150+C154</f>
        <v>86967918.5</v>
      </c>
      <c r="D88" s="37">
        <f t="shared" ref="D88:H88" si="27">+D89+D97+D107+D117+D127+D137+D141+D150+D154</f>
        <v>0</v>
      </c>
      <c r="E88" s="37">
        <f t="shared" si="27"/>
        <v>86967918.5</v>
      </c>
      <c r="F88" s="37">
        <f t="shared" si="27"/>
        <v>20402532.200000003</v>
      </c>
      <c r="G88" s="37">
        <f>+G89+G97+G107+G117+G127+G137+G141+G150+G154</f>
        <v>20402532.200000003</v>
      </c>
      <c r="H88" s="37">
        <f t="shared" si="27"/>
        <v>66565386.29999999</v>
      </c>
    </row>
    <row r="89" spans="1:12" x14ac:dyDescent="0.3">
      <c r="A89" s="19" t="s">
        <v>16</v>
      </c>
      <c r="B89" s="20"/>
      <c r="C89" s="21">
        <f>SUM(C90:C96)</f>
        <v>6850000</v>
      </c>
      <c r="D89" s="21">
        <f t="shared" ref="D89:H89" si="28">SUM(D90:D96)</f>
        <v>0</v>
      </c>
      <c r="E89" s="21">
        <f t="shared" si="28"/>
        <v>6850000</v>
      </c>
      <c r="F89" s="21">
        <f t="shared" si="28"/>
        <v>2723600</v>
      </c>
      <c r="G89" s="21">
        <f t="shared" si="28"/>
        <v>2723600</v>
      </c>
      <c r="H89" s="21">
        <f t="shared" si="28"/>
        <v>4126400</v>
      </c>
    </row>
    <row r="90" spans="1:12" x14ac:dyDescent="0.3">
      <c r="A90" s="22"/>
      <c r="B90" s="23" t="s">
        <v>17</v>
      </c>
      <c r="C90" s="21">
        <v>6850000</v>
      </c>
      <c r="D90" s="21">
        <v>0</v>
      </c>
      <c r="E90" s="21">
        <f>+C90+D90</f>
        <v>6850000</v>
      </c>
      <c r="F90" s="21">
        <v>2723600</v>
      </c>
      <c r="G90" s="21">
        <v>2723600</v>
      </c>
      <c r="H90" s="21">
        <f>+E90-F90</f>
        <v>4126400</v>
      </c>
      <c r="J90" s="18"/>
    </row>
    <row r="91" spans="1:12" x14ac:dyDescent="0.3">
      <c r="A91" s="22"/>
      <c r="B91" s="23" t="s">
        <v>18</v>
      </c>
      <c r="C91" s="21">
        <v>0</v>
      </c>
      <c r="D91" s="21">
        <v>0</v>
      </c>
      <c r="E91" s="21">
        <f>+C91+D91</f>
        <v>0</v>
      </c>
      <c r="F91" s="21">
        <v>0</v>
      </c>
      <c r="G91" s="21">
        <v>0</v>
      </c>
      <c r="H91" s="21">
        <f>+E91-F91</f>
        <v>0</v>
      </c>
    </row>
    <row r="92" spans="1:12" x14ac:dyDescent="0.3">
      <c r="A92" s="22"/>
      <c r="B92" s="23" t="s">
        <v>19</v>
      </c>
      <c r="C92" s="21">
        <v>0</v>
      </c>
      <c r="D92" s="21">
        <v>0</v>
      </c>
      <c r="E92" s="21">
        <f t="shared" ref="E92:E96" si="29">+C92+D92</f>
        <v>0</v>
      </c>
      <c r="F92" s="21">
        <v>0</v>
      </c>
      <c r="G92" s="21">
        <v>0</v>
      </c>
      <c r="H92" s="21">
        <f t="shared" ref="H92:H96" si="30">+E92-F92</f>
        <v>0</v>
      </c>
    </row>
    <row r="93" spans="1:12" x14ac:dyDescent="0.3">
      <c r="A93" s="22"/>
      <c r="B93" s="23" t="s">
        <v>20</v>
      </c>
      <c r="C93" s="21">
        <v>0</v>
      </c>
      <c r="D93" s="21">
        <v>0</v>
      </c>
      <c r="E93" s="21">
        <f t="shared" si="29"/>
        <v>0</v>
      </c>
      <c r="F93" s="21">
        <v>0</v>
      </c>
      <c r="G93" s="21">
        <v>0</v>
      </c>
      <c r="H93" s="21">
        <f t="shared" si="30"/>
        <v>0</v>
      </c>
    </row>
    <row r="94" spans="1:12" x14ac:dyDescent="0.3">
      <c r="A94" s="22"/>
      <c r="B94" s="23" t="s">
        <v>21</v>
      </c>
      <c r="C94" s="21">
        <v>0</v>
      </c>
      <c r="D94" s="21">
        <v>0</v>
      </c>
      <c r="E94" s="21">
        <f t="shared" si="29"/>
        <v>0</v>
      </c>
      <c r="F94" s="21">
        <v>0</v>
      </c>
      <c r="G94" s="21">
        <v>0</v>
      </c>
      <c r="H94" s="21">
        <f t="shared" si="30"/>
        <v>0</v>
      </c>
    </row>
    <row r="95" spans="1:12" x14ac:dyDescent="0.3">
      <c r="A95" s="22"/>
      <c r="B95" s="23" t="s">
        <v>22</v>
      </c>
      <c r="C95" s="21">
        <v>0</v>
      </c>
      <c r="D95" s="21">
        <v>0</v>
      </c>
      <c r="E95" s="21">
        <f t="shared" si="29"/>
        <v>0</v>
      </c>
      <c r="F95" s="21">
        <v>0</v>
      </c>
      <c r="G95" s="21">
        <v>0</v>
      </c>
      <c r="H95" s="21">
        <f t="shared" si="30"/>
        <v>0</v>
      </c>
    </row>
    <row r="96" spans="1:12" x14ac:dyDescent="0.3">
      <c r="A96" s="22"/>
      <c r="B96" s="23" t="s">
        <v>23</v>
      </c>
      <c r="C96" s="21">
        <v>0</v>
      </c>
      <c r="D96" s="21">
        <v>0</v>
      </c>
      <c r="E96" s="21">
        <f t="shared" si="29"/>
        <v>0</v>
      </c>
      <c r="F96" s="21">
        <v>0</v>
      </c>
      <c r="G96" s="21">
        <v>0</v>
      </c>
      <c r="H96" s="21">
        <f t="shared" si="30"/>
        <v>0</v>
      </c>
    </row>
    <row r="97" spans="1:8" x14ac:dyDescent="0.3">
      <c r="A97" s="19" t="s">
        <v>25</v>
      </c>
      <c r="B97" s="20"/>
      <c r="C97" s="21">
        <f>SUM(C98:C106)</f>
        <v>0</v>
      </c>
      <c r="D97" s="21">
        <f t="shared" ref="D97:G97" si="31">SUM(D98:D106)</f>
        <v>0</v>
      </c>
      <c r="E97" s="21">
        <f t="shared" si="31"/>
        <v>0</v>
      </c>
      <c r="F97" s="21">
        <f t="shared" si="31"/>
        <v>0</v>
      </c>
      <c r="G97" s="21">
        <f t="shared" si="31"/>
        <v>0</v>
      </c>
      <c r="H97" s="21">
        <f>SUM(H98:H106)</f>
        <v>0</v>
      </c>
    </row>
    <row r="98" spans="1:8" x14ac:dyDescent="0.3">
      <c r="A98" s="22"/>
      <c r="B98" s="23" t="s">
        <v>26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</row>
    <row r="99" spans="1:8" x14ac:dyDescent="0.3">
      <c r="A99" s="22"/>
      <c r="B99" s="23" t="s">
        <v>27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</row>
    <row r="100" spans="1:8" x14ac:dyDescent="0.3">
      <c r="A100" s="22"/>
      <c r="B100" s="23" t="s">
        <v>28</v>
      </c>
      <c r="C100" s="21">
        <v>0</v>
      </c>
      <c r="D100" s="21">
        <v>0</v>
      </c>
      <c r="E100" s="21">
        <f t="shared" ref="E100:E106" si="32">+C100+D100</f>
        <v>0</v>
      </c>
      <c r="F100" s="21">
        <v>0</v>
      </c>
      <c r="G100" s="21">
        <v>0</v>
      </c>
      <c r="H100" s="21">
        <f t="shared" ref="H100:H106" si="33">+E100-F100</f>
        <v>0</v>
      </c>
    </row>
    <row r="101" spans="1:8" x14ac:dyDescent="0.3">
      <c r="A101" s="22"/>
      <c r="B101" s="23" t="s">
        <v>29</v>
      </c>
      <c r="C101" s="21">
        <v>0</v>
      </c>
      <c r="D101" s="21">
        <v>0</v>
      </c>
      <c r="E101" s="21">
        <f t="shared" si="32"/>
        <v>0</v>
      </c>
      <c r="F101" s="21">
        <v>0</v>
      </c>
      <c r="G101" s="21">
        <v>0</v>
      </c>
      <c r="H101" s="21">
        <f t="shared" si="33"/>
        <v>0</v>
      </c>
    </row>
    <row r="102" spans="1:8" x14ac:dyDescent="0.3">
      <c r="A102" s="22"/>
      <c r="B102" s="23" t="s">
        <v>30</v>
      </c>
      <c r="C102" s="21">
        <v>0</v>
      </c>
      <c r="D102" s="21">
        <v>0</v>
      </c>
      <c r="E102" s="21">
        <f t="shared" si="32"/>
        <v>0</v>
      </c>
      <c r="F102" s="21">
        <v>0</v>
      </c>
      <c r="G102" s="21">
        <v>0</v>
      </c>
      <c r="H102" s="21">
        <f t="shared" si="33"/>
        <v>0</v>
      </c>
    </row>
    <row r="103" spans="1:8" x14ac:dyDescent="0.3">
      <c r="A103" s="22"/>
      <c r="B103" s="23" t="s">
        <v>31</v>
      </c>
      <c r="C103" s="21">
        <v>0</v>
      </c>
      <c r="D103" s="21">
        <v>0</v>
      </c>
      <c r="E103" s="21">
        <f t="shared" si="32"/>
        <v>0</v>
      </c>
      <c r="F103" s="21">
        <v>0</v>
      </c>
      <c r="G103" s="21">
        <v>0</v>
      </c>
      <c r="H103" s="21">
        <f t="shared" si="33"/>
        <v>0</v>
      </c>
    </row>
    <row r="104" spans="1:8" x14ac:dyDescent="0.3">
      <c r="A104" s="22"/>
      <c r="B104" s="23" t="s">
        <v>32</v>
      </c>
      <c r="C104" s="21">
        <v>0</v>
      </c>
      <c r="D104" s="21">
        <v>0</v>
      </c>
      <c r="E104" s="21">
        <f t="shared" si="32"/>
        <v>0</v>
      </c>
      <c r="F104" s="21">
        <v>0</v>
      </c>
      <c r="G104" s="21">
        <v>0</v>
      </c>
      <c r="H104" s="21">
        <f t="shared" si="33"/>
        <v>0</v>
      </c>
    </row>
    <row r="105" spans="1:8" x14ac:dyDescent="0.3">
      <c r="A105" s="22"/>
      <c r="B105" s="23" t="s">
        <v>33</v>
      </c>
      <c r="C105" s="21">
        <v>0</v>
      </c>
      <c r="D105" s="21">
        <v>0</v>
      </c>
      <c r="E105" s="21">
        <f t="shared" si="32"/>
        <v>0</v>
      </c>
      <c r="F105" s="21">
        <v>0</v>
      </c>
      <c r="G105" s="21">
        <v>0</v>
      </c>
      <c r="H105" s="21">
        <f t="shared" si="33"/>
        <v>0</v>
      </c>
    </row>
    <row r="106" spans="1:8" x14ac:dyDescent="0.3">
      <c r="A106" s="22"/>
      <c r="B106" s="23" t="s">
        <v>34</v>
      </c>
      <c r="C106" s="21">
        <v>0</v>
      </c>
      <c r="D106" s="21">
        <v>0</v>
      </c>
      <c r="E106" s="21">
        <f t="shared" si="32"/>
        <v>0</v>
      </c>
      <c r="F106" s="21">
        <v>0</v>
      </c>
      <c r="G106" s="21">
        <v>0</v>
      </c>
      <c r="H106" s="21">
        <f t="shared" si="33"/>
        <v>0</v>
      </c>
    </row>
    <row r="107" spans="1:8" x14ac:dyDescent="0.3">
      <c r="A107" s="19" t="s">
        <v>35</v>
      </c>
      <c r="B107" s="20"/>
      <c r="C107" s="21">
        <f>SUM(C108:C116)</f>
        <v>0</v>
      </c>
      <c r="D107" s="21">
        <f t="shared" ref="D107:H107" si="34">SUM(D108:D116)</f>
        <v>0</v>
      </c>
      <c r="E107" s="21">
        <f t="shared" si="34"/>
        <v>0</v>
      </c>
      <c r="F107" s="21">
        <f t="shared" si="34"/>
        <v>0</v>
      </c>
      <c r="G107" s="21">
        <f t="shared" si="34"/>
        <v>0</v>
      </c>
      <c r="H107" s="21">
        <f t="shared" si="34"/>
        <v>0</v>
      </c>
    </row>
    <row r="108" spans="1:8" x14ac:dyDescent="0.3">
      <c r="A108" s="22"/>
      <c r="B108" s="23" t="s">
        <v>36</v>
      </c>
      <c r="C108" s="21">
        <v>0</v>
      </c>
      <c r="D108" s="21">
        <v>0</v>
      </c>
      <c r="E108" s="21">
        <f t="shared" ref="E108:E116" si="35">+C108+D108</f>
        <v>0</v>
      </c>
      <c r="F108" s="21">
        <v>0</v>
      </c>
      <c r="G108" s="21">
        <v>0</v>
      </c>
      <c r="H108" s="21">
        <f t="shared" ref="H108:H116" si="36">+E108-F108</f>
        <v>0</v>
      </c>
    </row>
    <row r="109" spans="1:8" x14ac:dyDescent="0.3">
      <c r="A109" s="22"/>
      <c r="B109" s="23" t="s">
        <v>37</v>
      </c>
      <c r="C109" s="21">
        <v>0</v>
      </c>
      <c r="D109" s="21">
        <v>0</v>
      </c>
      <c r="E109" s="21">
        <f t="shared" si="35"/>
        <v>0</v>
      </c>
      <c r="F109" s="21">
        <v>0</v>
      </c>
      <c r="G109" s="21">
        <v>0</v>
      </c>
      <c r="H109" s="21">
        <f t="shared" si="36"/>
        <v>0</v>
      </c>
    </row>
    <row r="110" spans="1:8" x14ac:dyDescent="0.3">
      <c r="A110" s="22"/>
      <c r="B110" s="23" t="s">
        <v>38</v>
      </c>
      <c r="C110" s="21">
        <v>0</v>
      </c>
      <c r="D110" s="21">
        <v>0</v>
      </c>
      <c r="E110" s="21">
        <f t="shared" si="35"/>
        <v>0</v>
      </c>
      <c r="F110" s="21">
        <v>0</v>
      </c>
      <c r="G110" s="21">
        <v>0</v>
      </c>
      <c r="H110" s="21">
        <f t="shared" si="36"/>
        <v>0</v>
      </c>
    </row>
    <row r="111" spans="1:8" x14ac:dyDescent="0.3">
      <c r="A111" s="22"/>
      <c r="B111" s="23" t="s">
        <v>39</v>
      </c>
      <c r="C111" s="21">
        <v>0</v>
      </c>
      <c r="D111" s="21">
        <v>0</v>
      </c>
      <c r="E111" s="21">
        <f t="shared" si="35"/>
        <v>0</v>
      </c>
      <c r="F111" s="21">
        <v>0</v>
      </c>
      <c r="G111" s="21">
        <v>0</v>
      </c>
      <c r="H111" s="21">
        <f t="shared" si="36"/>
        <v>0</v>
      </c>
    </row>
    <row r="112" spans="1:8" x14ac:dyDescent="0.3">
      <c r="A112" s="22"/>
      <c r="B112" s="23" t="s">
        <v>40</v>
      </c>
      <c r="C112" s="21">
        <v>0</v>
      </c>
      <c r="D112" s="21">
        <v>0</v>
      </c>
      <c r="E112" s="21">
        <f t="shared" si="35"/>
        <v>0</v>
      </c>
      <c r="F112" s="21">
        <v>0</v>
      </c>
      <c r="G112" s="21">
        <v>0</v>
      </c>
      <c r="H112" s="21">
        <f t="shared" si="36"/>
        <v>0</v>
      </c>
    </row>
    <row r="113" spans="1:8" x14ac:dyDescent="0.3">
      <c r="A113" s="22"/>
      <c r="B113" s="23" t="s">
        <v>41</v>
      </c>
      <c r="C113" s="21">
        <v>0</v>
      </c>
      <c r="D113" s="21">
        <v>0</v>
      </c>
      <c r="E113" s="21">
        <f t="shared" si="35"/>
        <v>0</v>
      </c>
      <c r="F113" s="21">
        <v>0</v>
      </c>
      <c r="G113" s="21">
        <v>0</v>
      </c>
      <c r="H113" s="21">
        <f t="shared" si="36"/>
        <v>0</v>
      </c>
    </row>
    <row r="114" spans="1:8" x14ac:dyDescent="0.3">
      <c r="A114" s="22"/>
      <c r="B114" s="23" t="s">
        <v>42</v>
      </c>
      <c r="C114" s="21">
        <v>0</v>
      </c>
      <c r="D114" s="21">
        <v>0</v>
      </c>
      <c r="E114" s="21">
        <f t="shared" si="35"/>
        <v>0</v>
      </c>
      <c r="F114" s="21">
        <v>0</v>
      </c>
      <c r="G114" s="21">
        <v>0</v>
      </c>
      <c r="H114" s="21">
        <f t="shared" si="36"/>
        <v>0</v>
      </c>
    </row>
    <row r="115" spans="1:8" x14ac:dyDescent="0.3">
      <c r="A115" s="22"/>
      <c r="B115" s="23" t="s">
        <v>43</v>
      </c>
      <c r="C115" s="21">
        <v>0</v>
      </c>
      <c r="D115" s="21">
        <v>0</v>
      </c>
      <c r="E115" s="21">
        <f t="shared" si="35"/>
        <v>0</v>
      </c>
      <c r="F115" s="21">
        <v>0</v>
      </c>
      <c r="G115" s="21">
        <v>0</v>
      </c>
      <c r="H115" s="21">
        <f t="shared" si="36"/>
        <v>0</v>
      </c>
    </row>
    <row r="116" spans="1:8" x14ac:dyDescent="0.3">
      <c r="A116" s="22"/>
      <c r="B116" s="23" t="s">
        <v>44</v>
      </c>
      <c r="C116" s="21">
        <v>0</v>
      </c>
      <c r="D116" s="21">
        <v>0</v>
      </c>
      <c r="E116" s="21">
        <f t="shared" si="35"/>
        <v>0</v>
      </c>
      <c r="F116" s="21">
        <v>0</v>
      </c>
      <c r="G116" s="21">
        <v>0</v>
      </c>
      <c r="H116" s="21">
        <f t="shared" si="36"/>
        <v>0</v>
      </c>
    </row>
    <row r="117" spans="1:8" x14ac:dyDescent="0.3">
      <c r="A117" s="19" t="s">
        <v>45</v>
      </c>
      <c r="B117" s="20"/>
      <c r="C117" s="21">
        <f>SUM(C118:C126)</f>
        <v>53658491.099999994</v>
      </c>
      <c r="D117" s="21">
        <f t="shared" ref="D117:H117" si="37">SUM(D118:D126)</f>
        <v>0</v>
      </c>
      <c r="E117" s="21">
        <f t="shared" si="37"/>
        <v>53658491.099999994</v>
      </c>
      <c r="F117" s="21">
        <f t="shared" si="37"/>
        <v>12012569</v>
      </c>
      <c r="G117" s="21">
        <f t="shared" si="37"/>
        <v>12012569</v>
      </c>
      <c r="H117" s="21">
        <f t="shared" si="37"/>
        <v>41645922.099999994</v>
      </c>
    </row>
    <row r="118" spans="1:8" x14ac:dyDescent="0.3">
      <c r="A118" s="22"/>
      <c r="B118" s="23" t="s">
        <v>46</v>
      </c>
      <c r="C118" s="21">
        <v>2300000</v>
      </c>
      <c r="D118" s="21">
        <v>0</v>
      </c>
      <c r="E118" s="21">
        <f>+C118+D118</f>
        <v>2300000</v>
      </c>
      <c r="F118" s="21">
        <v>565109</v>
      </c>
      <c r="G118" s="21">
        <v>565109</v>
      </c>
      <c r="H118" s="21">
        <f>+E118-F118</f>
        <v>1734891</v>
      </c>
    </row>
    <row r="119" spans="1:8" x14ac:dyDescent="0.3">
      <c r="A119" s="22"/>
      <c r="B119" s="23" t="s">
        <v>47</v>
      </c>
      <c r="C119" s="21">
        <v>0</v>
      </c>
      <c r="D119" s="21">
        <v>0</v>
      </c>
      <c r="E119" s="21">
        <f t="shared" ref="E119:E126" si="38">+C119+D119</f>
        <v>0</v>
      </c>
      <c r="F119" s="21">
        <v>0</v>
      </c>
      <c r="G119" s="21">
        <v>0</v>
      </c>
      <c r="H119" s="21">
        <f t="shared" ref="H119:H151" si="39">+E119-F119</f>
        <v>0</v>
      </c>
    </row>
    <row r="120" spans="1:8" x14ac:dyDescent="0.3">
      <c r="A120" s="22"/>
      <c r="B120" s="23" t="s">
        <v>48</v>
      </c>
      <c r="C120" s="21">
        <v>0</v>
      </c>
      <c r="D120" s="21">
        <v>0</v>
      </c>
      <c r="E120" s="21">
        <f>+C120+D120</f>
        <v>0</v>
      </c>
      <c r="F120" s="21"/>
      <c r="G120" s="21"/>
      <c r="H120" s="21"/>
    </row>
    <row r="121" spans="1:8" x14ac:dyDescent="0.3">
      <c r="A121" s="22"/>
      <c r="B121" s="23" t="s">
        <v>49</v>
      </c>
      <c r="C121" s="21">
        <v>0</v>
      </c>
      <c r="D121" s="21">
        <v>0</v>
      </c>
      <c r="E121" s="21">
        <f>+C121+D121</f>
        <v>0</v>
      </c>
      <c r="F121" s="21"/>
      <c r="G121" s="21"/>
      <c r="H121" s="21"/>
    </row>
    <row r="122" spans="1:8" x14ac:dyDescent="0.3">
      <c r="A122" s="22"/>
      <c r="B122" s="23" t="s">
        <v>50</v>
      </c>
      <c r="C122" s="21">
        <v>0</v>
      </c>
      <c r="D122" s="21">
        <v>0</v>
      </c>
      <c r="E122" s="21">
        <f t="shared" si="38"/>
        <v>0</v>
      </c>
      <c r="F122" s="21">
        <v>0</v>
      </c>
      <c r="G122" s="21">
        <v>0</v>
      </c>
      <c r="H122" s="21">
        <f t="shared" si="39"/>
        <v>0</v>
      </c>
    </row>
    <row r="123" spans="1:8" x14ac:dyDescent="0.3">
      <c r="A123" s="22"/>
      <c r="B123" s="23" t="s">
        <v>51</v>
      </c>
      <c r="C123" s="21">
        <f>55167057.8-1808566.7-2000000</f>
        <v>51358491.099999994</v>
      </c>
      <c r="D123" s="21">
        <v>0</v>
      </c>
      <c r="E123" s="21">
        <f>+C123+D123</f>
        <v>51358491.099999994</v>
      </c>
      <c r="F123" s="21">
        <v>11447460</v>
      </c>
      <c r="G123" s="21">
        <v>11447460</v>
      </c>
      <c r="H123" s="21">
        <f>+E123-F123</f>
        <v>39911031.099999994</v>
      </c>
    </row>
    <row r="124" spans="1:8" x14ac:dyDescent="0.3">
      <c r="A124" s="22"/>
      <c r="B124" s="23" t="s">
        <v>52</v>
      </c>
      <c r="C124" s="21">
        <v>0</v>
      </c>
      <c r="D124" s="21">
        <v>0</v>
      </c>
      <c r="E124" s="21">
        <f t="shared" si="38"/>
        <v>0</v>
      </c>
      <c r="F124" s="21">
        <v>0</v>
      </c>
      <c r="G124" s="21">
        <v>0</v>
      </c>
      <c r="H124" s="21">
        <f t="shared" si="39"/>
        <v>0</v>
      </c>
    </row>
    <row r="125" spans="1:8" x14ac:dyDescent="0.3">
      <c r="A125" s="22"/>
      <c r="B125" s="23" t="s">
        <v>53</v>
      </c>
      <c r="C125" s="21">
        <v>0</v>
      </c>
      <c r="D125" s="21">
        <v>0</v>
      </c>
      <c r="E125" s="21">
        <f t="shared" si="38"/>
        <v>0</v>
      </c>
      <c r="F125" s="21">
        <v>0</v>
      </c>
      <c r="G125" s="21">
        <v>0</v>
      </c>
      <c r="H125" s="21">
        <f t="shared" si="39"/>
        <v>0</v>
      </c>
    </row>
    <row r="126" spans="1:8" x14ac:dyDescent="0.3">
      <c r="A126" s="22"/>
      <c r="B126" s="23" t="s">
        <v>54</v>
      </c>
      <c r="C126" s="21">
        <v>0</v>
      </c>
      <c r="D126" s="21">
        <v>0</v>
      </c>
      <c r="E126" s="21">
        <f t="shared" si="38"/>
        <v>0</v>
      </c>
      <c r="F126" s="21">
        <v>0</v>
      </c>
      <c r="G126" s="21">
        <v>0</v>
      </c>
      <c r="H126" s="21">
        <f t="shared" si="39"/>
        <v>0</v>
      </c>
    </row>
    <row r="127" spans="1:8" x14ac:dyDescent="0.3">
      <c r="A127" s="19" t="s">
        <v>55</v>
      </c>
      <c r="B127" s="20"/>
      <c r="C127" s="21">
        <f t="shared" ref="C127:G127" si="40">SUM(C128:C136)</f>
        <v>0</v>
      </c>
      <c r="D127" s="21">
        <f t="shared" si="40"/>
        <v>0</v>
      </c>
      <c r="E127" s="21">
        <f>+C127+D127</f>
        <v>0</v>
      </c>
      <c r="F127" s="21">
        <f t="shared" si="40"/>
        <v>0</v>
      </c>
      <c r="G127" s="21">
        <f t="shared" si="40"/>
        <v>0</v>
      </c>
      <c r="H127" s="21">
        <f t="shared" si="39"/>
        <v>0</v>
      </c>
    </row>
    <row r="128" spans="1:8" x14ac:dyDescent="0.3">
      <c r="A128" s="22"/>
      <c r="B128" s="23" t="s">
        <v>56</v>
      </c>
      <c r="C128" s="21">
        <v>0</v>
      </c>
      <c r="D128" s="21">
        <v>0</v>
      </c>
      <c r="E128" s="21">
        <f t="shared" ref="E128:E136" si="41">+C128+D128</f>
        <v>0</v>
      </c>
      <c r="F128" s="21">
        <v>0</v>
      </c>
      <c r="G128" s="21">
        <v>0</v>
      </c>
      <c r="H128" s="21">
        <f t="shared" si="39"/>
        <v>0</v>
      </c>
    </row>
    <row r="129" spans="1:11" x14ac:dyDescent="0.3">
      <c r="A129" s="22"/>
      <c r="B129" s="23" t="s">
        <v>57</v>
      </c>
      <c r="C129" s="21">
        <v>0</v>
      </c>
      <c r="D129" s="21">
        <v>0</v>
      </c>
      <c r="E129" s="21">
        <f t="shared" si="41"/>
        <v>0</v>
      </c>
      <c r="F129" s="21">
        <v>0</v>
      </c>
      <c r="G129" s="21">
        <v>0</v>
      </c>
      <c r="H129" s="21">
        <f t="shared" si="39"/>
        <v>0</v>
      </c>
    </row>
    <row r="130" spans="1:11" x14ac:dyDescent="0.3">
      <c r="A130" s="22"/>
      <c r="B130" s="23" t="s">
        <v>58</v>
      </c>
      <c r="C130" s="21">
        <v>0</v>
      </c>
      <c r="D130" s="21">
        <v>0</v>
      </c>
      <c r="E130" s="21">
        <f t="shared" si="41"/>
        <v>0</v>
      </c>
      <c r="F130" s="21">
        <v>0</v>
      </c>
      <c r="G130" s="21">
        <v>0</v>
      </c>
      <c r="H130" s="21">
        <f t="shared" si="39"/>
        <v>0</v>
      </c>
    </row>
    <row r="131" spans="1:11" x14ac:dyDescent="0.3">
      <c r="A131" s="22"/>
      <c r="B131" s="23" t="s">
        <v>59</v>
      </c>
      <c r="C131" s="21">
        <v>0</v>
      </c>
      <c r="D131" s="21">
        <v>0</v>
      </c>
      <c r="E131" s="21">
        <f t="shared" si="41"/>
        <v>0</v>
      </c>
      <c r="F131" s="21">
        <v>0</v>
      </c>
      <c r="G131" s="21">
        <v>0</v>
      </c>
      <c r="H131" s="21">
        <f t="shared" si="39"/>
        <v>0</v>
      </c>
    </row>
    <row r="132" spans="1:11" x14ac:dyDescent="0.3">
      <c r="A132" s="22"/>
      <c r="B132" s="23" t="s">
        <v>60</v>
      </c>
      <c r="C132" s="21">
        <v>0</v>
      </c>
      <c r="D132" s="21">
        <v>0</v>
      </c>
      <c r="E132" s="21">
        <f t="shared" si="41"/>
        <v>0</v>
      </c>
      <c r="F132" s="21">
        <v>0</v>
      </c>
      <c r="G132" s="21">
        <v>0</v>
      </c>
      <c r="H132" s="21">
        <f t="shared" si="39"/>
        <v>0</v>
      </c>
    </row>
    <row r="133" spans="1:11" x14ac:dyDescent="0.3">
      <c r="A133" s="22"/>
      <c r="B133" s="23" t="s">
        <v>61</v>
      </c>
      <c r="C133" s="21">
        <v>0</v>
      </c>
      <c r="D133" s="21">
        <v>0</v>
      </c>
      <c r="E133" s="21">
        <f t="shared" si="41"/>
        <v>0</v>
      </c>
      <c r="F133" s="21">
        <v>0</v>
      </c>
      <c r="G133" s="21">
        <v>0</v>
      </c>
      <c r="H133" s="21">
        <f t="shared" si="39"/>
        <v>0</v>
      </c>
    </row>
    <row r="134" spans="1:11" x14ac:dyDescent="0.3">
      <c r="A134" s="22"/>
      <c r="B134" s="23" t="s">
        <v>62</v>
      </c>
      <c r="C134" s="21">
        <v>0</v>
      </c>
      <c r="D134" s="21">
        <v>0</v>
      </c>
      <c r="E134" s="21">
        <f t="shared" si="41"/>
        <v>0</v>
      </c>
      <c r="F134" s="21">
        <v>0</v>
      </c>
      <c r="G134" s="21">
        <v>0</v>
      </c>
      <c r="H134" s="21">
        <f t="shared" si="39"/>
        <v>0</v>
      </c>
      <c r="J134" s="27"/>
      <c r="K134" s="27"/>
    </row>
    <row r="135" spans="1:11" x14ac:dyDescent="0.3">
      <c r="A135" s="22"/>
      <c r="B135" s="23" t="s">
        <v>63</v>
      </c>
      <c r="C135" s="21">
        <v>0</v>
      </c>
      <c r="D135" s="21">
        <v>0</v>
      </c>
      <c r="E135" s="21">
        <f t="shared" si="41"/>
        <v>0</v>
      </c>
      <c r="F135" s="21">
        <v>0</v>
      </c>
      <c r="G135" s="21">
        <v>0</v>
      </c>
      <c r="H135" s="21">
        <f t="shared" si="39"/>
        <v>0</v>
      </c>
      <c r="J135" s="27"/>
      <c r="K135" s="27"/>
    </row>
    <row r="136" spans="1:11" x14ac:dyDescent="0.3">
      <c r="A136" s="22"/>
      <c r="B136" s="23" t="s">
        <v>64</v>
      </c>
      <c r="C136" s="21">
        <v>0</v>
      </c>
      <c r="D136" s="21">
        <v>0</v>
      </c>
      <c r="E136" s="21">
        <f t="shared" si="41"/>
        <v>0</v>
      </c>
      <c r="F136" s="21">
        <v>0</v>
      </c>
      <c r="G136" s="21">
        <v>0</v>
      </c>
      <c r="H136" s="21">
        <f t="shared" si="39"/>
        <v>0</v>
      </c>
      <c r="J136" s="27"/>
      <c r="K136" s="27"/>
    </row>
    <row r="137" spans="1:11" x14ac:dyDescent="0.3">
      <c r="A137" s="19" t="s">
        <v>65</v>
      </c>
      <c r="B137" s="20"/>
      <c r="C137" s="21">
        <f>SUM(C138:C140)</f>
        <v>5950000</v>
      </c>
      <c r="D137" s="21">
        <f t="shared" ref="D137:G137" si="42">SUM(D138:D140)</f>
        <v>0</v>
      </c>
      <c r="E137" s="21">
        <f t="shared" si="42"/>
        <v>5950000</v>
      </c>
      <c r="F137" s="21">
        <f t="shared" si="42"/>
        <v>1033187.2000000001</v>
      </c>
      <c r="G137" s="21">
        <f t="shared" si="42"/>
        <v>1033187.2000000001</v>
      </c>
      <c r="H137" s="21">
        <f t="shared" si="39"/>
        <v>4916812.8</v>
      </c>
      <c r="J137" s="27"/>
      <c r="K137" s="27"/>
    </row>
    <row r="138" spans="1:11" x14ac:dyDescent="0.3">
      <c r="A138" s="22"/>
      <c r="B138" s="23" t="s">
        <v>66</v>
      </c>
      <c r="C138" s="21">
        <v>5950000</v>
      </c>
      <c r="D138" s="21">
        <v>0</v>
      </c>
      <c r="E138" s="21">
        <f>+C138+D138</f>
        <v>5950000</v>
      </c>
      <c r="F138" s="21">
        <f>1025721.9+7465.3</f>
        <v>1033187.2000000001</v>
      </c>
      <c r="G138" s="21">
        <f>1025721.9+7465.3</f>
        <v>1033187.2000000001</v>
      </c>
      <c r="H138" s="21">
        <f>+E138-F138</f>
        <v>4916812.8</v>
      </c>
      <c r="J138" s="27"/>
      <c r="K138" s="27"/>
    </row>
    <row r="139" spans="1:11" x14ac:dyDescent="0.3">
      <c r="A139" s="22"/>
      <c r="B139" s="23" t="s">
        <v>67</v>
      </c>
      <c r="C139" s="21">
        <v>0</v>
      </c>
      <c r="D139" s="21">
        <v>0</v>
      </c>
      <c r="E139" s="21">
        <f t="shared" ref="E139:E140" si="43">+C139+D139</f>
        <v>0</v>
      </c>
      <c r="F139" s="21">
        <v>0</v>
      </c>
      <c r="G139" s="21">
        <v>0</v>
      </c>
      <c r="H139" s="21">
        <f t="shared" ref="H139:H140" si="44">+E139-F139</f>
        <v>0</v>
      </c>
      <c r="J139" s="27"/>
    </row>
    <row r="140" spans="1:11" x14ac:dyDescent="0.3">
      <c r="A140" s="22"/>
      <c r="B140" s="23" t="s">
        <v>68</v>
      </c>
      <c r="C140" s="21">
        <v>0</v>
      </c>
      <c r="D140" s="21">
        <v>0</v>
      </c>
      <c r="E140" s="21">
        <f t="shared" si="43"/>
        <v>0</v>
      </c>
      <c r="F140" s="21">
        <v>0</v>
      </c>
      <c r="G140" s="21">
        <v>0</v>
      </c>
      <c r="H140" s="21">
        <f t="shared" si="44"/>
        <v>0</v>
      </c>
      <c r="J140" s="27"/>
    </row>
    <row r="141" spans="1:11" x14ac:dyDescent="0.3">
      <c r="A141" s="19" t="s">
        <v>69</v>
      </c>
      <c r="B141" s="20"/>
      <c r="C141" s="21">
        <f>SUM(C142:C149)</f>
        <v>0</v>
      </c>
      <c r="D141" s="21">
        <f t="shared" ref="D141:G141" si="45">SUM(D142:D149)</f>
        <v>0</v>
      </c>
      <c r="E141" s="21">
        <f t="shared" si="45"/>
        <v>0</v>
      </c>
      <c r="F141" s="21">
        <f t="shared" si="45"/>
        <v>0</v>
      </c>
      <c r="G141" s="21">
        <f t="shared" si="45"/>
        <v>0</v>
      </c>
      <c r="H141" s="21">
        <f t="shared" si="39"/>
        <v>0</v>
      </c>
      <c r="J141" s="38"/>
    </row>
    <row r="142" spans="1:11" x14ac:dyDescent="0.3">
      <c r="A142" s="22"/>
      <c r="B142" s="23" t="s">
        <v>70</v>
      </c>
      <c r="C142" s="21">
        <v>0</v>
      </c>
      <c r="D142" s="21">
        <v>0</v>
      </c>
      <c r="E142" s="21">
        <f t="shared" ref="E142:E149" si="46">+C142+D142</f>
        <v>0</v>
      </c>
      <c r="F142" s="21">
        <v>0</v>
      </c>
      <c r="G142" s="21">
        <v>0</v>
      </c>
      <c r="H142" s="21">
        <f t="shared" si="39"/>
        <v>0</v>
      </c>
    </row>
    <row r="143" spans="1:11" x14ac:dyDescent="0.3">
      <c r="A143" s="22"/>
      <c r="B143" s="23" t="s">
        <v>71</v>
      </c>
      <c r="C143" s="21">
        <v>0</v>
      </c>
      <c r="D143" s="21">
        <v>0</v>
      </c>
      <c r="E143" s="21">
        <f t="shared" si="46"/>
        <v>0</v>
      </c>
      <c r="F143" s="21">
        <v>0</v>
      </c>
      <c r="G143" s="21">
        <v>0</v>
      </c>
      <c r="H143" s="21">
        <f t="shared" si="39"/>
        <v>0</v>
      </c>
    </row>
    <row r="144" spans="1:11" x14ac:dyDescent="0.3">
      <c r="A144" s="22"/>
      <c r="B144" s="23" t="s">
        <v>72</v>
      </c>
      <c r="C144" s="21">
        <v>0</v>
      </c>
      <c r="D144" s="21">
        <v>0</v>
      </c>
      <c r="E144" s="21">
        <f t="shared" si="46"/>
        <v>0</v>
      </c>
      <c r="F144" s="21">
        <v>0</v>
      </c>
      <c r="G144" s="21">
        <v>0</v>
      </c>
      <c r="H144" s="21">
        <f t="shared" si="39"/>
        <v>0</v>
      </c>
    </row>
    <row r="145" spans="1:10" x14ac:dyDescent="0.3">
      <c r="A145" s="22"/>
      <c r="B145" s="23" t="s">
        <v>73</v>
      </c>
      <c r="C145" s="21">
        <v>0</v>
      </c>
      <c r="D145" s="21">
        <v>0</v>
      </c>
      <c r="E145" s="21">
        <f t="shared" si="46"/>
        <v>0</v>
      </c>
      <c r="F145" s="21">
        <v>0</v>
      </c>
      <c r="G145" s="21">
        <v>0</v>
      </c>
      <c r="H145" s="21">
        <f t="shared" si="39"/>
        <v>0</v>
      </c>
      <c r="J145" s="27"/>
    </row>
    <row r="146" spans="1:10" x14ac:dyDescent="0.3">
      <c r="A146" s="22"/>
      <c r="B146" s="23" t="s">
        <v>74</v>
      </c>
      <c r="C146" s="21">
        <v>0</v>
      </c>
      <c r="D146" s="21">
        <v>0</v>
      </c>
      <c r="E146" s="21">
        <f t="shared" si="46"/>
        <v>0</v>
      </c>
      <c r="F146" s="21">
        <v>0</v>
      </c>
      <c r="G146" s="21">
        <v>0</v>
      </c>
      <c r="H146" s="21">
        <f t="shared" si="39"/>
        <v>0</v>
      </c>
      <c r="J146" s="27"/>
    </row>
    <row r="147" spans="1:10" x14ac:dyDescent="0.3">
      <c r="A147" s="22"/>
      <c r="B147" s="23" t="s">
        <v>75</v>
      </c>
      <c r="C147" s="21">
        <v>0</v>
      </c>
      <c r="D147" s="21">
        <v>0</v>
      </c>
      <c r="E147" s="21">
        <f t="shared" si="46"/>
        <v>0</v>
      </c>
      <c r="F147" s="21">
        <v>0</v>
      </c>
      <c r="G147" s="21">
        <v>0</v>
      </c>
      <c r="H147" s="21">
        <f t="shared" si="39"/>
        <v>0</v>
      </c>
      <c r="J147" s="27"/>
    </row>
    <row r="148" spans="1:10" x14ac:dyDescent="0.3">
      <c r="A148" s="22"/>
      <c r="B148" s="23" t="s">
        <v>76</v>
      </c>
      <c r="C148" s="21">
        <v>0</v>
      </c>
      <c r="D148" s="21">
        <v>0</v>
      </c>
      <c r="E148" s="21">
        <f t="shared" si="46"/>
        <v>0</v>
      </c>
      <c r="F148" s="21">
        <v>0</v>
      </c>
      <c r="G148" s="21">
        <v>0</v>
      </c>
      <c r="H148" s="21">
        <f t="shared" si="39"/>
        <v>0</v>
      </c>
      <c r="J148" s="27"/>
    </row>
    <row r="149" spans="1:10" x14ac:dyDescent="0.3">
      <c r="A149" s="22"/>
      <c r="B149" s="23" t="s">
        <v>77</v>
      </c>
      <c r="C149" s="21">
        <v>0</v>
      </c>
      <c r="D149" s="21">
        <v>0</v>
      </c>
      <c r="E149" s="21">
        <f t="shared" si="46"/>
        <v>0</v>
      </c>
      <c r="F149" s="21">
        <v>0</v>
      </c>
      <c r="G149" s="21">
        <v>0</v>
      </c>
      <c r="H149" s="21">
        <f t="shared" si="39"/>
        <v>0</v>
      </c>
      <c r="J149" s="27"/>
    </row>
    <row r="150" spans="1:10" x14ac:dyDescent="0.3">
      <c r="A150" s="19" t="s">
        <v>78</v>
      </c>
      <c r="B150" s="20"/>
      <c r="C150" s="21">
        <f>SUM(C151:C153)</f>
        <v>17209427.399999999</v>
      </c>
      <c r="D150" s="21">
        <f>SUM(D151:D153)</f>
        <v>0</v>
      </c>
      <c r="E150" s="21">
        <f t="shared" ref="E150:G150" si="47">SUM(E151:E153)</f>
        <v>17209427.399999999</v>
      </c>
      <c r="F150" s="21">
        <f t="shared" si="47"/>
        <v>4572201.9000000004</v>
      </c>
      <c r="G150" s="21">
        <f t="shared" si="47"/>
        <v>4572201.9000000004</v>
      </c>
      <c r="H150" s="21">
        <f t="shared" si="39"/>
        <v>12637225.499999998</v>
      </c>
    </row>
    <row r="151" spans="1:10" x14ac:dyDescent="0.3">
      <c r="A151" s="22"/>
      <c r="B151" s="23" t="s">
        <v>79</v>
      </c>
      <c r="C151" s="21">
        <v>0</v>
      </c>
      <c r="D151" s="21">
        <v>0</v>
      </c>
      <c r="E151" s="21">
        <f t="shared" ref="E151" si="48">+C151+D151</f>
        <v>0</v>
      </c>
      <c r="F151" s="21">
        <v>0</v>
      </c>
      <c r="G151" s="21">
        <v>0</v>
      </c>
      <c r="H151" s="21">
        <f t="shared" si="39"/>
        <v>0</v>
      </c>
    </row>
    <row r="152" spans="1:10" x14ac:dyDescent="0.3">
      <c r="A152" s="22"/>
      <c r="B152" s="23" t="s">
        <v>80</v>
      </c>
      <c r="C152" s="21">
        <v>17209427.399999999</v>
      </c>
      <c r="D152" s="21">
        <v>0</v>
      </c>
      <c r="E152" s="21">
        <f>+C152+D152</f>
        <v>17209427.399999999</v>
      </c>
      <c r="F152" s="21">
        <v>4572201.9000000004</v>
      </c>
      <c r="G152" s="21">
        <v>4572201.9000000004</v>
      </c>
      <c r="H152" s="21">
        <f>+E152-F152</f>
        <v>12637225.499999998</v>
      </c>
    </row>
    <row r="153" spans="1:10" x14ac:dyDescent="0.3">
      <c r="A153" s="22"/>
      <c r="B153" s="23" t="s">
        <v>81</v>
      </c>
      <c r="C153" s="21">
        <v>0</v>
      </c>
      <c r="D153" s="21">
        <v>0</v>
      </c>
      <c r="E153" s="21">
        <f t="shared" ref="E153" si="49">+C153+D153</f>
        <v>0</v>
      </c>
      <c r="F153" s="21">
        <v>0</v>
      </c>
      <c r="G153" s="21">
        <v>0</v>
      </c>
      <c r="H153" s="21">
        <f t="shared" ref="H153" si="50">+E153-F153</f>
        <v>0</v>
      </c>
    </row>
    <row r="154" spans="1:10" x14ac:dyDescent="0.3">
      <c r="A154" s="19" t="s">
        <v>82</v>
      </c>
      <c r="B154" s="20"/>
      <c r="C154" s="21">
        <f>SUM(C155:C161)</f>
        <v>3300000</v>
      </c>
      <c r="D154" s="21">
        <f t="shared" ref="D154:F154" si="51">SUM(D155:D161)</f>
        <v>0</v>
      </c>
      <c r="E154" s="21">
        <f t="shared" si="51"/>
        <v>3300000</v>
      </c>
      <c r="F154" s="21">
        <f t="shared" si="51"/>
        <v>60974.1</v>
      </c>
      <c r="G154" s="21">
        <f>SUM(G155:G161)</f>
        <v>60974.1</v>
      </c>
      <c r="H154" s="21">
        <f>+E154-F154</f>
        <v>3239025.9</v>
      </c>
    </row>
    <row r="155" spans="1:10" x14ac:dyDescent="0.3">
      <c r="A155" s="22"/>
      <c r="B155" s="23" t="s">
        <v>83</v>
      </c>
      <c r="C155" s="21">
        <v>800000</v>
      </c>
      <c r="D155" s="21">
        <v>0</v>
      </c>
      <c r="E155" s="21">
        <f>+C155+D155</f>
        <v>800000</v>
      </c>
      <c r="F155" s="25">
        <v>0</v>
      </c>
      <c r="G155" s="25">
        <v>0</v>
      </c>
      <c r="H155" s="21">
        <f>+E155-F155</f>
        <v>800000</v>
      </c>
    </row>
    <row r="156" spans="1:10" x14ac:dyDescent="0.3">
      <c r="A156" s="22"/>
      <c r="B156" s="23" t="s">
        <v>84</v>
      </c>
      <c r="C156" s="21">
        <v>2500000</v>
      </c>
      <c r="D156" s="21">
        <v>0</v>
      </c>
      <c r="E156" s="21">
        <f>+C156+D156</f>
        <v>2500000</v>
      </c>
      <c r="F156" s="25">
        <v>60974.1</v>
      </c>
      <c r="G156" s="25">
        <v>60974.1</v>
      </c>
      <c r="H156" s="21">
        <f>+E156-F156</f>
        <v>2439025.9</v>
      </c>
    </row>
    <row r="157" spans="1:10" x14ac:dyDescent="0.3">
      <c r="A157" s="22"/>
      <c r="B157" s="23" t="s">
        <v>85</v>
      </c>
      <c r="C157" s="21">
        <v>0</v>
      </c>
      <c r="D157" s="21">
        <v>0</v>
      </c>
      <c r="E157" s="21">
        <f t="shared" ref="E157:E161" si="52">+C157+D157</f>
        <v>0</v>
      </c>
      <c r="F157" s="21">
        <v>0</v>
      </c>
      <c r="G157" s="21">
        <v>0</v>
      </c>
      <c r="H157" s="21">
        <f t="shared" ref="H157:H161" si="53">+E157-F157</f>
        <v>0</v>
      </c>
    </row>
    <row r="158" spans="1:10" x14ac:dyDescent="0.3">
      <c r="A158" s="22"/>
      <c r="B158" s="23" t="s">
        <v>86</v>
      </c>
      <c r="C158" s="21">
        <v>0</v>
      </c>
      <c r="D158" s="21">
        <v>0</v>
      </c>
      <c r="E158" s="21">
        <f t="shared" si="52"/>
        <v>0</v>
      </c>
      <c r="F158" s="21">
        <v>0</v>
      </c>
      <c r="G158" s="21">
        <v>0</v>
      </c>
      <c r="H158" s="21">
        <f t="shared" si="53"/>
        <v>0</v>
      </c>
    </row>
    <row r="159" spans="1:10" x14ac:dyDescent="0.3">
      <c r="A159" s="22"/>
      <c r="B159" s="23" t="s">
        <v>87</v>
      </c>
      <c r="C159" s="21">
        <v>0</v>
      </c>
      <c r="D159" s="21">
        <v>0</v>
      </c>
      <c r="E159" s="21">
        <f>+C159+D159</f>
        <v>0</v>
      </c>
      <c r="F159" s="21">
        <v>0</v>
      </c>
      <c r="G159" s="21">
        <v>0</v>
      </c>
      <c r="H159" s="21">
        <f t="shared" si="53"/>
        <v>0</v>
      </c>
    </row>
    <row r="160" spans="1:10" x14ac:dyDescent="0.3">
      <c r="A160" s="22"/>
      <c r="B160" s="23" t="s">
        <v>88</v>
      </c>
      <c r="C160" s="21">
        <v>0</v>
      </c>
      <c r="D160" s="21">
        <v>0</v>
      </c>
      <c r="E160" s="21">
        <f t="shared" si="52"/>
        <v>0</v>
      </c>
      <c r="F160" s="21">
        <v>0</v>
      </c>
      <c r="G160" s="21">
        <v>0</v>
      </c>
      <c r="H160" s="21">
        <f t="shared" si="53"/>
        <v>0</v>
      </c>
    </row>
    <row r="161" spans="1:8" x14ac:dyDescent="0.3">
      <c r="A161" s="22"/>
      <c r="B161" s="23" t="s">
        <v>89</v>
      </c>
      <c r="C161" s="21">
        <v>0</v>
      </c>
      <c r="D161" s="21">
        <v>0</v>
      </c>
      <c r="E161" s="21">
        <f t="shared" si="52"/>
        <v>0</v>
      </c>
      <c r="F161" s="21">
        <v>0</v>
      </c>
      <c r="G161" s="21">
        <v>0</v>
      </c>
      <c r="H161" s="21">
        <f t="shared" si="53"/>
        <v>0</v>
      </c>
    </row>
    <row r="162" spans="1:8" x14ac:dyDescent="0.3">
      <c r="A162" s="22"/>
      <c r="B162" s="23"/>
      <c r="C162" s="21"/>
      <c r="D162" s="21"/>
      <c r="E162" s="21"/>
      <c r="F162" s="21"/>
      <c r="G162" s="21"/>
      <c r="H162" s="21"/>
    </row>
    <row r="163" spans="1:8" x14ac:dyDescent="0.3">
      <c r="A163" s="35" t="s">
        <v>91</v>
      </c>
      <c r="B163" s="36"/>
      <c r="C163" s="37">
        <f>+C10+C88</f>
        <v>252337619.414</v>
      </c>
      <c r="D163" s="37">
        <f t="shared" ref="D163:H163" si="54">+D10+D88</f>
        <v>623219.17450999992</v>
      </c>
      <c r="E163" s="37">
        <f>+E10+E88</f>
        <v>252960838.58851004</v>
      </c>
      <c r="F163" s="37">
        <f t="shared" si="54"/>
        <v>65274616.593440004</v>
      </c>
      <c r="G163" s="37">
        <f t="shared" si="54"/>
        <v>62485825.305310003</v>
      </c>
      <c r="H163" s="37">
        <f t="shared" si="54"/>
        <v>187686221.99506998</v>
      </c>
    </row>
    <row r="164" spans="1:8" x14ac:dyDescent="0.3">
      <c r="A164" s="28"/>
      <c r="B164" s="29"/>
      <c r="C164" s="39"/>
      <c r="D164" s="39"/>
      <c r="E164" s="39"/>
      <c r="F164" s="39"/>
      <c r="G164" s="39"/>
      <c r="H164" s="39"/>
    </row>
    <row r="165" spans="1:8" x14ac:dyDescent="0.3"/>
    <row r="166" spans="1:8" x14ac:dyDescent="0.3">
      <c r="C166" s="18"/>
      <c r="D166" s="18"/>
      <c r="E166" s="18"/>
      <c r="F166" s="18"/>
      <c r="G166" s="18"/>
      <c r="H166" s="18"/>
    </row>
    <row r="167" spans="1:8" x14ac:dyDescent="0.3">
      <c r="C167" s="18"/>
      <c r="D167" s="18"/>
      <c r="E167" s="18"/>
      <c r="F167" s="18"/>
      <c r="G167" s="18"/>
      <c r="H167" s="18"/>
    </row>
  </sheetData>
  <mergeCells count="31">
    <mergeCell ref="A163:B163"/>
    <mergeCell ref="A117:B117"/>
    <mergeCell ref="A127:B127"/>
    <mergeCell ref="A137:B137"/>
    <mergeCell ref="A141:B141"/>
    <mergeCell ref="A150:B150"/>
    <mergeCell ref="A154:B154"/>
    <mergeCell ref="A73:B73"/>
    <mergeCell ref="A77:B77"/>
    <mergeCell ref="A88:B88"/>
    <mergeCell ref="A89:B89"/>
    <mergeCell ref="A97:B97"/>
    <mergeCell ref="A107:B107"/>
    <mergeCell ref="A20:B20"/>
    <mergeCell ref="A30:B30"/>
    <mergeCell ref="A40:B40"/>
    <mergeCell ref="A50:B50"/>
    <mergeCell ref="A60:B60"/>
    <mergeCell ref="A64:B64"/>
    <mergeCell ref="A7:H7"/>
    <mergeCell ref="A8:B9"/>
    <mergeCell ref="C8:G8"/>
    <mergeCell ref="H8:H9"/>
    <mergeCell ref="A10:B10"/>
    <mergeCell ref="A11:B11"/>
    <mergeCell ref="A1:H1"/>
    <mergeCell ref="A2:H2"/>
    <mergeCell ref="A3:H3"/>
    <mergeCell ref="A4:H4"/>
    <mergeCell ref="A5:H5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scale="52" fitToHeight="2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F9192-0934-4902-A164-663500B26C29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6a</vt:lpstr>
      <vt:lpstr>Hoja1</vt:lpstr>
      <vt:lpstr>'Formato 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2019-05-20T23:40:35Z</dcterms:created>
  <dcterms:modified xsi:type="dcterms:W3CDTF">2019-05-20T23:41:16Z</dcterms:modified>
</cp:coreProperties>
</file>