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isciplina financiera 02-08-2019\"/>
    </mc:Choice>
  </mc:AlternateContent>
  <xr:revisionPtr revIDLastSave="0" documentId="8_{A35CA8B6-9585-44CF-8EA7-8D7033CF742D}" xr6:coauthVersionLast="43" xr6:coauthVersionMax="43" xr10:uidLastSave="{00000000-0000-0000-0000-000000000000}"/>
  <bookViews>
    <workbookView xWindow="16284" yWindow="-108" windowWidth="19416" windowHeight="10440" xr2:uid="{38E9BE5E-827D-4930-90F0-6A8B79D7921F}"/>
  </bookViews>
  <sheets>
    <sheet name="Formato 6a" sheetId="1" r:id="rId1"/>
  </sheets>
  <definedNames>
    <definedName name="_xlnm.Print_Titles" localSheetId="0">'Formato 6a'!$3:$9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1" i="1" l="1"/>
  <c r="H161" i="1" s="1"/>
  <c r="E160" i="1"/>
  <c r="H160" i="1" s="1"/>
  <c r="E159" i="1"/>
  <c r="H159" i="1" s="1"/>
  <c r="E158" i="1"/>
  <c r="H158" i="1" s="1"/>
  <c r="E157" i="1"/>
  <c r="H157" i="1" s="1"/>
  <c r="E156" i="1"/>
  <c r="H156" i="1" s="1"/>
  <c r="E155" i="1"/>
  <c r="H155" i="1" s="1"/>
  <c r="G154" i="1"/>
  <c r="F154" i="1"/>
  <c r="E154" i="1"/>
  <c r="H154" i="1" s="1"/>
  <c r="D154" i="1"/>
  <c r="C154" i="1"/>
  <c r="E153" i="1"/>
  <c r="H153" i="1" s="1"/>
  <c r="G152" i="1"/>
  <c r="C152" i="1"/>
  <c r="E152" i="1" s="1"/>
  <c r="E151" i="1"/>
  <c r="H151" i="1" s="1"/>
  <c r="G150" i="1"/>
  <c r="F150" i="1"/>
  <c r="D150" i="1"/>
  <c r="C150" i="1"/>
  <c r="E149" i="1"/>
  <c r="H149" i="1" s="1"/>
  <c r="E148" i="1"/>
  <c r="H148" i="1" s="1"/>
  <c r="E147" i="1"/>
  <c r="H147" i="1" s="1"/>
  <c r="E146" i="1"/>
  <c r="H146" i="1" s="1"/>
  <c r="E145" i="1"/>
  <c r="H145" i="1" s="1"/>
  <c r="E144" i="1"/>
  <c r="H144" i="1" s="1"/>
  <c r="E143" i="1"/>
  <c r="H143" i="1" s="1"/>
  <c r="E142" i="1"/>
  <c r="H142" i="1" s="1"/>
  <c r="G141" i="1"/>
  <c r="F141" i="1"/>
  <c r="E141" i="1"/>
  <c r="H141" i="1" s="1"/>
  <c r="D141" i="1"/>
  <c r="C141" i="1"/>
  <c r="E140" i="1"/>
  <c r="H140" i="1" s="1"/>
  <c r="E139" i="1"/>
  <c r="H139" i="1" s="1"/>
  <c r="E138" i="1"/>
  <c r="H138" i="1" s="1"/>
  <c r="G137" i="1"/>
  <c r="F137" i="1"/>
  <c r="E137" i="1"/>
  <c r="H137" i="1" s="1"/>
  <c r="D137" i="1"/>
  <c r="C137" i="1"/>
  <c r="E136" i="1"/>
  <c r="H136" i="1" s="1"/>
  <c r="E135" i="1"/>
  <c r="H135" i="1" s="1"/>
  <c r="E134" i="1"/>
  <c r="H134" i="1" s="1"/>
  <c r="E133" i="1"/>
  <c r="H133" i="1" s="1"/>
  <c r="E132" i="1"/>
  <c r="H132" i="1" s="1"/>
  <c r="E131" i="1"/>
  <c r="H131" i="1" s="1"/>
  <c r="E130" i="1"/>
  <c r="H130" i="1" s="1"/>
  <c r="E129" i="1"/>
  <c r="H129" i="1" s="1"/>
  <c r="E128" i="1"/>
  <c r="H128" i="1" s="1"/>
  <c r="G127" i="1"/>
  <c r="F127" i="1"/>
  <c r="D127" i="1"/>
  <c r="C127" i="1"/>
  <c r="E127" i="1" s="1"/>
  <c r="H127" i="1" s="1"/>
  <c r="E126" i="1"/>
  <c r="H126" i="1" s="1"/>
  <c r="E125" i="1"/>
  <c r="H125" i="1" s="1"/>
  <c r="E124" i="1"/>
  <c r="H124" i="1" s="1"/>
  <c r="E123" i="1"/>
  <c r="H123" i="1" s="1"/>
  <c r="E122" i="1"/>
  <c r="H122" i="1" s="1"/>
  <c r="E121" i="1"/>
  <c r="H121" i="1" s="1"/>
  <c r="C121" i="1"/>
  <c r="E120" i="1"/>
  <c r="H119" i="1"/>
  <c r="C118" i="1"/>
  <c r="E118" i="1" s="1"/>
  <c r="G117" i="1"/>
  <c r="F117" i="1"/>
  <c r="D117" i="1"/>
  <c r="C117" i="1"/>
  <c r="E116" i="1"/>
  <c r="H116" i="1" s="1"/>
  <c r="E115" i="1"/>
  <c r="H115" i="1" s="1"/>
  <c r="E114" i="1"/>
  <c r="H114" i="1" s="1"/>
  <c r="E113" i="1"/>
  <c r="H113" i="1" s="1"/>
  <c r="E112" i="1"/>
  <c r="H112" i="1" s="1"/>
  <c r="E111" i="1"/>
  <c r="H111" i="1" s="1"/>
  <c r="E110" i="1"/>
  <c r="H110" i="1" s="1"/>
  <c r="E109" i="1"/>
  <c r="H109" i="1" s="1"/>
  <c r="E108" i="1"/>
  <c r="H108" i="1" s="1"/>
  <c r="G107" i="1"/>
  <c r="F107" i="1"/>
  <c r="E107" i="1"/>
  <c r="D107" i="1"/>
  <c r="C107" i="1"/>
  <c r="E106" i="1"/>
  <c r="H106" i="1" s="1"/>
  <c r="E105" i="1"/>
  <c r="H105" i="1" s="1"/>
  <c r="E104" i="1"/>
  <c r="H104" i="1" s="1"/>
  <c r="E103" i="1"/>
  <c r="H103" i="1" s="1"/>
  <c r="E102" i="1"/>
  <c r="H102" i="1" s="1"/>
  <c r="E101" i="1"/>
  <c r="H101" i="1" s="1"/>
  <c r="E100" i="1"/>
  <c r="H100" i="1" s="1"/>
  <c r="G97" i="1"/>
  <c r="F97" i="1"/>
  <c r="E97" i="1"/>
  <c r="D97" i="1"/>
  <c r="C97" i="1"/>
  <c r="E96" i="1"/>
  <c r="H96" i="1" s="1"/>
  <c r="E95" i="1"/>
  <c r="H95" i="1" s="1"/>
  <c r="E94" i="1"/>
  <c r="H94" i="1" s="1"/>
  <c r="E93" i="1"/>
  <c r="H93" i="1" s="1"/>
  <c r="E92" i="1"/>
  <c r="H92" i="1" s="1"/>
  <c r="E91" i="1"/>
  <c r="H91" i="1" s="1"/>
  <c r="E90" i="1"/>
  <c r="H90" i="1" s="1"/>
  <c r="H89" i="1" s="1"/>
  <c r="G89" i="1"/>
  <c r="F89" i="1"/>
  <c r="E89" i="1"/>
  <c r="D89" i="1"/>
  <c r="C89" i="1"/>
  <c r="G88" i="1"/>
  <c r="F88" i="1"/>
  <c r="D88" i="1"/>
  <c r="C88" i="1"/>
  <c r="E84" i="1"/>
  <c r="H84" i="1" s="1"/>
  <c r="E83" i="1"/>
  <c r="H83" i="1" s="1"/>
  <c r="E82" i="1"/>
  <c r="H82" i="1" s="1"/>
  <c r="E81" i="1"/>
  <c r="H81" i="1" s="1"/>
  <c r="E80" i="1"/>
  <c r="H80" i="1" s="1"/>
  <c r="G79" i="1"/>
  <c r="F79" i="1"/>
  <c r="E79" i="1"/>
  <c r="H79" i="1" s="1"/>
  <c r="C79" i="1"/>
  <c r="H78" i="1"/>
  <c r="H77" i="1" s="1"/>
  <c r="C78" i="1"/>
  <c r="E78" i="1" s="1"/>
  <c r="G77" i="1"/>
  <c r="F77" i="1"/>
  <c r="E77" i="1"/>
  <c r="D77" i="1"/>
  <c r="C77" i="1"/>
  <c r="G76" i="1"/>
  <c r="F76" i="1"/>
  <c r="E76" i="1"/>
  <c r="H76" i="1" s="1"/>
  <c r="G75" i="1"/>
  <c r="G73" i="1" s="1"/>
  <c r="F75" i="1"/>
  <c r="E75" i="1"/>
  <c r="H75" i="1" s="1"/>
  <c r="E74" i="1"/>
  <c r="H74" i="1" s="1"/>
  <c r="H73" i="1"/>
  <c r="F73" i="1"/>
  <c r="D73" i="1"/>
  <c r="C73" i="1"/>
  <c r="H72" i="1"/>
  <c r="E72" i="1"/>
  <c r="H71" i="1"/>
  <c r="E71" i="1"/>
  <c r="H70" i="1"/>
  <c r="E70" i="1"/>
  <c r="H69" i="1"/>
  <c r="E69" i="1"/>
  <c r="H68" i="1"/>
  <c r="E68" i="1"/>
  <c r="H67" i="1"/>
  <c r="E67" i="1"/>
  <c r="H66" i="1"/>
  <c r="E66" i="1"/>
  <c r="H65" i="1"/>
  <c r="E65" i="1"/>
  <c r="H64" i="1"/>
  <c r="G64" i="1"/>
  <c r="F64" i="1"/>
  <c r="E64" i="1"/>
  <c r="D64" i="1"/>
  <c r="C64" i="1"/>
  <c r="H63" i="1"/>
  <c r="E63" i="1"/>
  <c r="H62" i="1"/>
  <c r="E62" i="1"/>
  <c r="G61" i="1"/>
  <c r="F61" i="1"/>
  <c r="F60" i="1" s="1"/>
  <c r="C61" i="1"/>
  <c r="E61" i="1" s="1"/>
  <c r="G60" i="1"/>
  <c r="D60" i="1"/>
  <c r="C60" i="1"/>
  <c r="E59" i="1"/>
  <c r="H59" i="1" s="1"/>
  <c r="E58" i="1"/>
  <c r="H58" i="1" s="1"/>
  <c r="E57" i="1"/>
  <c r="H57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G50" i="1"/>
  <c r="F50" i="1"/>
  <c r="E50" i="1"/>
  <c r="H50" i="1" s="1"/>
  <c r="D50" i="1"/>
  <c r="C50" i="1"/>
  <c r="E49" i="1"/>
  <c r="H49" i="1" s="1"/>
  <c r="E48" i="1"/>
  <c r="H48" i="1" s="1"/>
  <c r="E47" i="1"/>
  <c r="H47" i="1" s="1"/>
  <c r="G46" i="1"/>
  <c r="F46" i="1"/>
  <c r="E46" i="1"/>
  <c r="H46" i="1" s="1"/>
  <c r="C46" i="1"/>
  <c r="H45" i="1"/>
  <c r="E45" i="1"/>
  <c r="G44" i="1"/>
  <c r="F44" i="1"/>
  <c r="C44" i="1"/>
  <c r="E44" i="1" s="1"/>
  <c r="H44" i="1" s="1"/>
  <c r="E43" i="1"/>
  <c r="H43" i="1" s="1"/>
  <c r="E42" i="1"/>
  <c r="H42" i="1" s="1"/>
  <c r="G41" i="1"/>
  <c r="G40" i="1" s="1"/>
  <c r="G10" i="1" s="1"/>
  <c r="G163" i="1" s="1"/>
  <c r="F41" i="1"/>
  <c r="E41" i="1"/>
  <c r="H41" i="1" s="1"/>
  <c r="H40" i="1" s="1"/>
  <c r="C41" i="1"/>
  <c r="F40" i="1"/>
  <c r="D40" i="1"/>
  <c r="G39" i="1"/>
  <c r="F39" i="1"/>
  <c r="C39" i="1"/>
  <c r="E39" i="1" s="1"/>
  <c r="H39" i="1" s="1"/>
  <c r="G38" i="1"/>
  <c r="F38" i="1"/>
  <c r="E38" i="1"/>
  <c r="H38" i="1" s="1"/>
  <c r="C38" i="1"/>
  <c r="G37" i="1"/>
  <c r="F37" i="1"/>
  <c r="F30" i="1" s="1"/>
  <c r="C37" i="1"/>
  <c r="E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G30" i="1"/>
  <c r="D30" i="1"/>
  <c r="C30" i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G20" i="1"/>
  <c r="F20" i="1"/>
  <c r="D20" i="1"/>
  <c r="C20" i="1"/>
  <c r="E20" i="1" s="1"/>
  <c r="E19" i="1"/>
  <c r="H19" i="1" s="1"/>
  <c r="E18" i="1"/>
  <c r="H18" i="1" s="1"/>
  <c r="E17" i="1"/>
  <c r="H17" i="1" s="1"/>
  <c r="G16" i="1"/>
  <c r="F16" i="1"/>
  <c r="E16" i="1"/>
  <c r="H16" i="1" s="1"/>
  <c r="C16" i="1"/>
  <c r="G15" i="1"/>
  <c r="F15" i="1"/>
  <c r="C15" i="1"/>
  <c r="E15" i="1" s="1"/>
  <c r="H15" i="1" s="1"/>
  <c r="G14" i="1"/>
  <c r="F14" i="1"/>
  <c r="E14" i="1"/>
  <c r="H14" i="1" s="1"/>
  <c r="C14" i="1"/>
  <c r="H13" i="1"/>
  <c r="E13" i="1"/>
  <c r="G12" i="1"/>
  <c r="F12" i="1"/>
  <c r="F11" i="1" s="1"/>
  <c r="F10" i="1" s="1"/>
  <c r="F163" i="1" s="1"/>
  <c r="C12" i="1"/>
  <c r="E12" i="1" s="1"/>
  <c r="G11" i="1"/>
  <c r="D11" i="1"/>
  <c r="C11" i="1"/>
  <c r="D10" i="1"/>
  <c r="D163" i="1" s="1"/>
  <c r="H12" i="1" l="1"/>
  <c r="E11" i="1"/>
  <c r="H61" i="1"/>
  <c r="H60" i="1" s="1"/>
  <c r="E60" i="1"/>
  <c r="H20" i="1"/>
  <c r="H37" i="1"/>
  <c r="H30" i="1" s="1"/>
  <c r="E30" i="1"/>
  <c r="C40" i="1"/>
  <c r="C10" i="1" s="1"/>
  <c r="C163" i="1" s="1"/>
  <c r="E40" i="1"/>
  <c r="E73" i="1"/>
  <c r="H118" i="1"/>
  <c r="H117" i="1" s="1"/>
  <c r="E117" i="1"/>
  <c r="E88" i="1" s="1"/>
  <c r="H97" i="1"/>
  <c r="H88" i="1" s="1"/>
  <c r="H107" i="1"/>
  <c r="H152" i="1"/>
  <c r="E150" i="1"/>
  <c r="H150" i="1" s="1"/>
  <c r="H11" i="1" l="1"/>
  <c r="H10" i="1" s="1"/>
  <c r="H163" i="1" s="1"/>
  <c r="E10" i="1"/>
  <c r="E163" i="1" s="1"/>
</calcChain>
</file>

<file path=xl/sharedStrings.xml><?xml version="1.0" encoding="utf-8"?>
<sst xmlns="http://schemas.openxmlformats.org/spreadsheetml/2006/main" count="166" uniqueCount="93">
  <si>
    <t>Formato 6 a) Estado Analítico del Ejercicio del Presupuesto de Egresos Detallado - LDF</t>
  </si>
  <si>
    <t>(Clasificación por Objeto del Gasto)</t>
  </si>
  <si>
    <t>Sector Central del Poder Ejecutivo del Gobierno del Estado de México</t>
  </si>
  <si>
    <t>Estado Analítico del Ejercicio del Presupuesto de Egresos Detallado - LDF</t>
  </si>
  <si>
    <t xml:space="preserve">Clasificación por Objeto del Gasto (Capítulo y Concepto) </t>
  </si>
  <si>
    <t>Del 1 de enero al 30 de junio de 2019 (b)</t>
  </si>
  <si>
    <t>(Miles de 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</si>
  <si>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</si>
  <si>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</si>
  <si>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</si>
  <si>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</si>
  <si>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</si>
  <si>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</si>
  <si>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</si>
  <si>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</si>
  <si>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</si>
  <si>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</si>
  <si>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</si>
  <si>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</si>
  <si>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</si>
  <si>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</si>
  <si>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</si>
  <si>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</si>
  <si>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</si>
  <si>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a8) Impuesto sobre nóminas y otros que se deriven de una relación laboral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</si>
  <si>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</si>
  <si>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</si>
  <si>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</si>
  <si>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</si>
  <si>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</si>
  <si>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</si>
  <si>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</si>
  <si>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</si>
  <si>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</si>
  <si>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</si>
  <si>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</si>
  <si>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</si>
  <si>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</si>
  <si>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</si>
  <si>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</si>
  <si>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</si>
  <si>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</si>
  <si>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</si>
  <si>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</si>
  <si>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</si>
  <si>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</si>
  <si>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</si>
  <si>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</si>
  <si>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</si>
  <si>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</si>
  <si>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</si>
  <si>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</si>
  <si>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</si>
  <si>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</si>
  <si>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</si>
  <si>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</si>
  <si>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</si>
  <si>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</si>
  <si>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</si>
  <si>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</si>
  <si>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</si>
  <si>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</si>
  <si>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</si>
  <si>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</si>
  <si>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</si>
  <si>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</si>
  <si>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</si>
  <si>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</si>
  <si>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</si>
  <si>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</si>
  <si>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</si>
  <si>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</si>
  <si>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</si>
  <si>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</si>
  <si>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</si>
  <si>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</si>
  <si>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</si>
  <si>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</si>
  <si>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</si>
  <si>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</si>
  <si>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</si>
  <si>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</si>
  <si>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</si>
  <si>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</si>
  <si>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</si>
  <si>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</si>
  <si>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</si>
  <si>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</si>
  <si>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</si>
  <si>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</si>
  <si>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</si>
  <si>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.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</si>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</sst>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6.5"/>
      <color theme="1"/>
      <name val="Arial"/>
      <family val="2"/>
    </font>
    <font>
      <b/>
      <sz val="6.5"/>
      <color theme="1"/>
      <name val="Calibri"/>
      <family val="2"/>
      <scheme val="minor"/>
    </font>
    <font>
      <sz val="6.5"/>
      <color theme="1"/>
      <name val="Arial"/>
      <family val="2"/>
    </font>
    <font>
      <sz val="6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164" fontId="5" fillId="0" borderId="10" xfId="0" applyNumberFormat="1" applyFont="1" applyBorder="1"/>
    <xf numFmtId="164" fontId="0" fillId="0" borderId="0" xfId="0" applyNumberFormat="1"/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164" fontId="7" fillId="0" borderId="11" xfId="0" applyNumberFormat="1" applyFont="1" applyBorder="1"/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164" fontId="7" fillId="0" borderId="0" xfId="0" applyNumberFormat="1" applyFont="1"/>
    <xf numFmtId="43" fontId="2" fillId="0" borderId="0" xfId="1" applyFont="1"/>
    <xf numFmtId="43" fontId="0" fillId="0" borderId="0" xfId="1" applyFont="1"/>
    <xf numFmtId="0" fontId="6" fillId="0" borderId="6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64" fontId="7" fillId="0" borderId="12" xfId="0" applyNumberFormat="1" applyFont="1" applyBorder="1"/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164" fontId="7" fillId="0" borderId="10" xfId="0" applyNumberFormat="1" applyFont="1" applyBorder="1"/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164" fontId="5" fillId="0" borderId="11" xfId="0" applyNumberFormat="1" applyFont="1" applyBorder="1"/>
    <xf numFmtId="43" fontId="4" fillId="0" borderId="12" xfId="1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F9818-3E93-4021-AB14-F42FA3DB6FC5}">
  <dimension ref="A1:L167"/>
  <sheetViews>
    <sheetView showGridLines="0" tabSelected="1" zoomScaleNormal="100" workbookViewId="0">
      <selection activeCell="C101" sqref="C101"/>
    </sheetView>
  </sheetViews>
  <sheetFormatPr baseColWidth="10" defaultColWidth="11.44140625" defaultRowHeight="14.4" zeroHeight="1" x14ac:dyDescent="0.3"/>
  <cols>
    <col min="1" max="1" width="3.109375" customWidth="1"/>
    <col min="2" max="2" width="55.109375" customWidth="1"/>
    <col min="3" max="3" width="14.109375" bestFit="1" customWidth="1"/>
    <col min="4" max="4" width="15.109375" customWidth="1"/>
    <col min="5" max="5" width="15.33203125" customWidth="1"/>
    <col min="6" max="6" width="14.109375" customWidth="1"/>
    <col min="7" max="7" width="12.6640625" customWidth="1"/>
    <col min="8" max="8" width="13.6640625" customWidth="1"/>
    <col min="9" max="9" width="11.6640625" bestFit="1" customWidth="1"/>
    <col min="10" max="10" width="15.33203125" bestFit="1" customWidth="1"/>
    <col min="11" max="12" width="13.109375" bestFit="1" customWidth="1"/>
  </cols>
  <sheetData>
    <row r="1" spans="1:10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10" x14ac:dyDescent="0.3">
      <c r="A2" s="2" t="s">
        <v>1</v>
      </c>
      <c r="B2" s="2"/>
      <c r="C2" s="2"/>
      <c r="D2" s="2"/>
      <c r="E2" s="2"/>
      <c r="F2" s="2"/>
      <c r="G2" s="2"/>
      <c r="H2" s="2"/>
    </row>
    <row r="3" spans="1:10" x14ac:dyDescent="0.3">
      <c r="A3" s="3" t="s">
        <v>2</v>
      </c>
      <c r="B3" s="4"/>
      <c r="C3" s="4"/>
      <c r="D3" s="4"/>
      <c r="E3" s="4"/>
      <c r="F3" s="4"/>
      <c r="G3" s="4"/>
      <c r="H3" s="5"/>
    </row>
    <row r="4" spans="1:10" x14ac:dyDescent="0.3">
      <c r="A4" s="6" t="s">
        <v>3</v>
      </c>
      <c r="B4" s="7"/>
      <c r="C4" s="7"/>
      <c r="D4" s="7"/>
      <c r="E4" s="7"/>
      <c r="F4" s="7"/>
      <c r="G4" s="7"/>
      <c r="H4" s="8"/>
    </row>
    <row r="5" spans="1:10" x14ac:dyDescent="0.3">
      <c r="A5" s="6" t="s">
        <v>4</v>
      </c>
      <c r="B5" s="7"/>
      <c r="C5" s="7"/>
      <c r="D5" s="7"/>
      <c r="E5" s="7"/>
      <c r="F5" s="7"/>
      <c r="G5" s="7"/>
      <c r="H5" s="8"/>
    </row>
    <row r="6" spans="1:10" x14ac:dyDescent="0.3">
      <c r="A6" s="6" t="s">
        <v>5</v>
      </c>
      <c r="B6" s="7"/>
      <c r="C6" s="7"/>
      <c r="D6" s="7"/>
      <c r="E6" s="7"/>
      <c r="F6" s="7"/>
      <c r="G6" s="7"/>
      <c r="H6" s="8"/>
    </row>
    <row r="7" spans="1:10" x14ac:dyDescent="0.3">
      <c r="A7" s="9" t="s">
        <v>6</v>
      </c>
      <c r="B7" s="10"/>
      <c r="C7" s="10"/>
      <c r="D7" s="10"/>
      <c r="E7" s="10"/>
      <c r="F7" s="10"/>
      <c r="G7" s="10"/>
      <c r="H7" s="11"/>
    </row>
    <row r="8" spans="1:10" x14ac:dyDescent="0.3">
      <c r="A8" s="12" t="s">
        <v>7</v>
      </c>
      <c r="B8" s="12"/>
      <c r="C8" s="12" t="s">
        <v>8</v>
      </c>
      <c r="D8" s="12"/>
      <c r="E8" s="12"/>
      <c r="F8" s="12"/>
      <c r="G8" s="12"/>
      <c r="H8" s="12" t="s">
        <v>9</v>
      </c>
    </row>
    <row r="9" spans="1:10" ht="16.8" x14ac:dyDescent="0.3">
      <c r="A9" s="12"/>
      <c r="B9" s="12"/>
      <c r="C9" s="13" t="s">
        <v>10</v>
      </c>
      <c r="D9" s="14" t="s">
        <v>11</v>
      </c>
      <c r="E9" s="13" t="s">
        <v>12</v>
      </c>
      <c r="F9" s="13" t="s">
        <v>13</v>
      </c>
      <c r="G9" s="13" t="s">
        <v>14</v>
      </c>
      <c r="H9" s="12"/>
    </row>
    <row r="10" spans="1:10" x14ac:dyDescent="0.3">
      <c r="A10" s="15" t="s">
        <v>15</v>
      </c>
      <c r="B10" s="16"/>
      <c r="C10" s="17">
        <f>+C11+C20+C30+C40+C50+C60+C64+C73+C77</f>
        <v>171407933.12299997</v>
      </c>
      <c r="D10" s="17">
        <f t="shared" ref="D10:G10" si="0">+D11+D20+D30+D40+D50+D60+D64+D73+D77</f>
        <v>1739116.2809299999</v>
      </c>
      <c r="E10" s="17">
        <f t="shared" si="0"/>
        <v>173147049.40392998</v>
      </c>
      <c r="F10" s="17">
        <f>+F11+F20+F30+F40+F50+F60+F64+F73+F77</f>
        <v>89866660.51834999</v>
      </c>
      <c r="G10" s="17">
        <f t="shared" si="0"/>
        <v>87040440.786869973</v>
      </c>
      <c r="H10" s="17">
        <f>+H11+H20+H30+H40+H50+H60+H64+H73+H77</f>
        <v>83280388.885580003</v>
      </c>
      <c r="J10" s="18"/>
    </row>
    <row r="11" spans="1:10" x14ac:dyDescent="0.3">
      <c r="A11" s="19" t="s">
        <v>16</v>
      </c>
      <c r="B11" s="20"/>
      <c r="C11" s="21">
        <f>SUM(C12:C19)</f>
        <v>54964238.71199999</v>
      </c>
      <c r="D11" s="21">
        <f t="shared" ref="D11:G11" si="1">SUM(D12:D19)</f>
        <v>54281.041149999997</v>
      </c>
      <c r="E11" s="21">
        <f t="shared" si="1"/>
        <v>55018519.753149994</v>
      </c>
      <c r="F11" s="21">
        <f t="shared" si="1"/>
        <v>20473918.738229997</v>
      </c>
      <c r="G11" s="21">
        <f t="shared" si="1"/>
        <v>20473918.738229997</v>
      </c>
      <c r="H11" s="21">
        <f>+E11-F11</f>
        <v>34544601.014919996</v>
      </c>
      <c r="I11" s="18"/>
    </row>
    <row r="12" spans="1:10" x14ac:dyDescent="0.3">
      <c r="A12" s="22"/>
      <c r="B12" s="23" t="s">
        <v>17</v>
      </c>
      <c r="C12" s="24">
        <f>23007807.11056-C90+6038232.3</f>
        <v>22196039.410560001</v>
      </c>
      <c r="D12" s="21">
        <v>31210.819909999995</v>
      </c>
      <c r="E12" s="21">
        <f>+C12+D12</f>
        <v>22227250.230470002</v>
      </c>
      <c r="F12" s="21">
        <f>11784419.44165-F90</f>
        <v>5316401.5416499991</v>
      </c>
      <c r="G12" s="21">
        <f>11784419.44165-G90</f>
        <v>5316401.5416499991</v>
      </c>
      <c r="H12" s="21">
        <f t="shared" ref="H12:H19" si="2">+E12-F12</f>
        <v>16910848.688820004</v>
      </c>
    </row>
    <row r="13" spans="1:10" x14ac:dyDescent="0.3">
      <c r="A13" s="22"/>
      <c r="B13" s="23" t="s">
        <v>18</v>
      </c>
      <c r="C13" s="24">
        <v>389076.80997</v>
      </c>
      <c r="D13" s="21">
        <v>-319.94600000000003</v>
      </c>
      <c r="E13" s="21">
        <f t="shared" ref="E13:E29" si="3">+C13+D13</f>
        <v>388756.86397000001</v>
      </c>
      <c r="F13" s="21">
        <v>41886.914640000003</v>
      </c>
      <c r="G13" s="21">
        <v>41886.914640000003</v>
      </c>
      <c r="H13" s="21">
        <f t="shared" si="2"/>
        <v>346869.94932999997</v>
      </c>
    </row>
    <row r="14" spans="1:10" x14ac:dyDescent="0.3">
      <c r="A14" s="22"/>
      <c r="B14" s="23" t="s">
        <v>19</v>
      </c>
      <c r="C14" s="24">
        <f>18347061.68238-C92</f>
        <v>18297061.682379998</v>
      </c>
      <c r="D14" s="21">
        <v>28104.874060000002</v>
      </c>
      <c r="E14" s="21">
        <f t="shared" si="3"/>
        <v>18325166.556439999</v>
      </c>
      <c r="F14" s="21">
        <f>8009815.029-F92</f>
        <v>7987941.8289999999</v>
      </c>
      <c r="G14" s="21">
        <f>8009815.029-G92</f>
        <v>7987941.8289999999</v>
      </c>
      <c r="H14" s="21">
        <f t="shared" si="2"/>
        <v>10337224.72744</v>
      </c>
    </row>
    <row r="15" spans="1:10" x14ac:dyDescent="0.3">
      <c r="A15" s="22"/>
      <c r="B15" s="23" t="s">
        <v>20</v>
      </c>
      <c r="C15" s="24">
        <f>5671290.53531-C93</f>
        <v>5656290.5353100002</v>
      </c>
      <c r="D15" s="21">
        <v>15982.46262</v>
      </c>
      <c r="E15" s="21">
        <f t="shared" si="3"/>
        <v>5672272.9979300005</v>
      </c>
      <c r="F15" s="21">
        <f>3455224.26563-F93</f>
        <v>3445463.96563</v>
      </c>
      <c r="G15" s="21">
        <f>3455224.26563-G93</f>
        <v>3445463.96563</v>
      </c>
      <c r="H15" s="21">
        <f t="shared" si="2"/>
        <v>2226809.0323000005</v>
      </c>
    </row>
    <row r="16" spans="1:10" x14ac:dyDescent="0.3">
      <c r="A16" s="22"/>
      <c r="B16" s="23" t="s">
        <v>21</v>
      </c>
      <c r="C16" s="24">
        <f>8161581.74482-C94</f>
        <v>8146581.7448199997</v>
      </c>
      <c r="D16" s="21">
        <v>17558.631559999998</v>
      </c>
      <c r="E16" s="21">
        <f t="shared" si="3"/>
        <v>8164140.3763799993</v>
      </c>
      <c r="F16" s="21">
        <f>3618065.12894-F94</f>
        <v>3608899.92894</v>
      </c>
      <c r="G16" s="21">
        <f>3618065.12894-G94</f>
        <v>3608899.92894</v>
      </c>
      <c r="H16" s="21">
        <f t="shared" si="2"/>
        <v>4555240.4474399993</v>
      </c>
    </row>
    <row r="17" spans="1:8" x14ac:dyDescent="0.3">
      <c r="A17" s="22"/>
      <c r="B17" s="23" t="s">
        <v>22</v>
      </c>
      <c r="C17" s="24">
        <v>31036.422999999999</v>
      </c>
      <c r="D17" s="21">
        <v>-30109.260999999999</v>
      </c>
      <c r="E17" s="21">
        <f t="shared" si="3"/>
        <v>927.16200000000026</v>
      </c>
      <c r="F17" s="21">
        <v>0</v>
      </c>
      <c r="G17" s="21">
        <v>0</v>
      </c>
      <c r="H17" s="21">
        <f t="shared" si="2"/>
        <v>927.16200000000026</v>
      </c>
    </row>
    <row r="18" spans="1:8" x14ac:dyDescent="0.3">
      <c r="A18" s="22"/>
      <c r="B18" s="23" t="s">
        <v>23</v>
      </c>
      <c r="C18" s="21">
        <v>248152.10596000002</v>
      </c>
      <c r="D18" s="21">
        <v>-8146.54</v>
      </c>
      <c r="E18" s="21">
        <f t="shared" si="3"/>
        <v>240005.56596000001</v>
      </c>
      <c r="F18" s="21">
        <v>73324.558369999999</v>
      </c>
      <c r="G18" s="21">
        <v>73324.558369999999</v>
      </c>
      <c r="H18" s="21">
        <f t="shared" si="2"/>
        <v>166681.00758999999</v>
      </c>
    </row>
    <row r="19" spans="1:8" x14ac:dyDescent="0.3">
      <c r="A19" s="22"/>
      <c r="B19" s="23" t="s">
        <v>24</v>
      </c>
      <c r="C19" s="21">
        <v>0</v>
      </c>
      <c r="D19" s="21">
        <v>0</v>
      </c>
      <c r="E19" s="21">
        <f t="shared" si="3"/>
        <v>0</v>
      </c>
      <c r="F19" s="21">
        <v>0</v>
      </c>
      <c r="G19" s="21">
        <v>0</v>
      </c>
      <c r="H19" s="21">
        <f t="shared" si="2"/>
        <v>0</v>
      </c>
    </row>
    <row r="20" spans="1:8" x14ac:dyDescent="0.3">
      <c r="A20" s="19" t="s">
        <v>25</v>
      </c>
      <c r="B20" s="20"/>
      <c r="C20" s="21">
        <f>SUM(C21:C29)</f>
        <v>2406740.8219999997</v>
      </c>
      <c r="D20" s="21">
        <f t="shared" ref="D20" si="4">SUM(D21:D29)</f>
        <v>-153420.04874000003</v>
      </c>
      <c r="E20" s="21">
        <f t="shared" si="3"/>
        <v>2253320.7732599997</v>
      </c>
      <c r="F20" s="21">
        <f>SUM(F21:F29)</f>
        <v>560832.15425000014</v>
      </c>
      <c r="G20" s="21">
        <f>SUM(G21:G29)</f>
        <v>557309.26118000015</v>
      </c>
      <c r="H20" s="21">
        <f>SUM(H21:H29)</f>
        <v>1692488.61901</v>
      </c>
    </row>
    <row r="21" spans="1:8" x14ac:dyDescent="0.3">
      <c r="A21" s="22"/>
      <c r="B21" s="23" t="s">
        <v>26</v>
      </c>
      <c r="C21" s="21">
        <v>430792.35001999995</v>
      </c>
      <c r="D21" s="21">
        <v>-1818.7492600000053</v>
      </c>
      <c r="E21" s="21">
        <f t="shared" si="3"/>
        <v>428973.60075999994</v>
      </c>
      <c r="F21" s="21">
        <v>47990.882770000004</v>
      </c>
      <c r="G21" s="21">
        <v>47030.7287</v>
      </c>
      <c r="H21" s="21">
        <f t="shared" ref="H21:H29" si="5">+E21-F21</f>
        <v>380982.71798999992</v>
      </c>
    </row>
    <row r="22" spans="1:8" x14ac:dyDescent="0.3">
      <c r="A22" s="22"/>
      <c r="B22" s="23" t="s">
        <v>27</v>
      </c>
      <c r="C22" s="21">
        <v>802394.94807000004</v>
      </c>
      <c r="D22" s="21">
        <v>102687.23884999999</v>
      </c>
      <c r="E22" s="21">
        <f t="shared" si="3"/>
        <v>905082.18692000001</v>
      </c>
      <c r="F22" s="21">
        <v>318339.18173000001</v>
      </c>
      <c r="G22" s="21">
        <v>318119.67775999999</v>
      </c>
      <c r="H22" s="21">
        <f t="shared" si="5"/>
        <v>586743.00518999994</v>
      </c>
    </row>
    <row r="23" spans="1:8" x14ac:dyDescent="0.3">
      <c r="A23" s="22"/>
      <c r="B23" s="23" t="s">
        <v>28</v>
      </c>
      <c r="C23" s="21">
        <v>437.40015</v>
      </c>
      <c r="D23" s="21">
        <v>-0.5</v>
      </c>
      <c r="E23" s="21">
        <f t="shared" si="3"/>
        <v>436.90015</v>
      </c>
      <c r="F23" s="21">
        <v>6.6912799999999999</v>
      </c>
      <c r="G23" s="21">
        <v>6.6912799999999999</v>
      </c>
      <c r="H23" s="21">
        <f t="shared" si="5"/>
        <v>430.20886999999999</v>
      </c>
    </row>
    <row r="24" spans="1:8" x14ac:dyDescent="0.3">
      <c r="A24" s="22"/>
      <c r="B24" s="23" t="s">
        <v>29</v>
      </c>
      <c r="C24" s="21">
        <v>69661.964560000008</v>
      </c>
      <c r="D24" s="21">
        <v>-6007.4101299999993</v>
      </c>
      <c r="E24" s="21">
        <f t="shared" si="3"/>
        <v>63654.554430000011</v>
      </c>
      <c r="F24" s="21">
        <v>14350.352209999999</v>
      </c>
      <c r="G24" s="21">
        <v>14150.698920000001</v>
      </c>
      <c r="H24" s="21">
        <f t="shared" si="5"/>
        <v>49304.202220000014</v>
      </c>
    </row>
    <row r="25" spans="1:8" x14ac:dyDescent="0.3">
      <c r="A25" s="22"/>
      <c r="B25" s="23" t="s">
        <v>30</v>
      </c>
      <c r="C25" s="21">
        <v>28863.54478</v>
      </c>
      <c r="D25" s="21">
        <v>-9.2010299999999994</v>
      </c>
      <c r="E25" s="21">
        <f t="shared" si="3"/>
        <v>28854.34375</v>
      </c>
      <c r="F25" s="21">
        <v>1645.3725200000001</v>
      </c>
      <c r="G25" s="21">
        <v>1630.7915600000001</v>
      </c>
      <c r="H25" s="21">
        <f t="shared" si="5"/>
        <v>27208.971229999999</v>
      </c>
    </row>
    <row r="26" spans="1:8" x14ac:dyDescent="0.3">
      <c r="A26" s="22"/>
      <c r="B26" s="23" t="s">
        <v>31</v>
      </c>
      <c r="C26" s="21">
        <v>817111.48333000008</v>
      </c>
      <c r="D26" s="21">
        <v>-398408.30832000001</v>
      </c>
      <c r="E26" s="21">
        <f t="shared" si="3"/>
        <v>418703.17501000006</v>
      </c>
      <c r="F26" s="21">
        <v>167406.06663000002</v>
      </c>
      <c r="G26" s="21">
        <v>165519.30236</v>
      </c>
      <c r="H26" s="21">
        <f t="shared" si="5"/>
        <v>251297.10838000005</v>
      </c>
    </row>
    <row r="27" spans="1:8" x14ac:dyDescent="0.3">
      <c r="A27" s="22"/>
      <c r="B27" s="23" t="s">
        <v>32</v>
      </c>
      <c r="C27" s="21">
        <v>208881.40878999999</v>
      </c>
      <c r="D27" s="21">
        <v>119318.4656</v>
      </c>
      <c r="E27" s="21">
        <f t="shared" si="3"/>
        <v>328199.87439000001</v>
      </c>
      <c r="F27" s="21">
        <v>4680.6187</v>
      </c>
      <c r="G27" s="21">
        <v>4615.0600000000004</v>
      </c>
      <c r="H27" s="21">
        <f t="shared" si="5"/>
        <v>323519.25569000002</v>
      </c>
    </row>
    <row r="28" spans="1:8" x14ac:dyDescent="0.3">
      <c r="A28" s="22"/>
      <c r="B28" s="23" t="s">
        <v>33</v>
      </c>
      <c r="C28" s="21">
        <v>3197.0699300000001</v>
      </c>
      <c r="D28" s="21">
        <v>30000</v>
      </c>
      <c r="E28" s="21">
        <f t="shared" si="3"/>
        <v>33197.069929999998</v>
      </c>
      <c r="F28" s="21">
        <v>1.68</v>
      </c>
      <c r="G28" s="21">
        <v>1.68</v>
      </c>
      <c r="H28" s="21">
        <f t="shared" si="5"/>
        <v>33195.389929999998</v>
      </c>
    </row>
    <row r="29" spans="1:8" x14ac:dyDescent="0.3">
      <c r="A29" s="22"/>
      <c r="B29" s="23" t="s">
        <v>34</v>
      </c>
      <c r="C29" s="21">
        <v>45400.652369999996</v>
      </c>
      <c r="D29" s="21">
        <v>818.41555000000005</v>
      </c>
      <c r="E29" s="21">
        <f t="shared" si="3"/>
        <v>46219.067919999994</v>
      </c>
      <c r="F29" s="21">
        <v>6411.3084099999996</v>
      </c>
      <c r="G29" s="21">
        <v>6234.6305999999995</v>
      </c>
      <c r="H29" s="21">
        <f t="shared" si="5"/>
        <v>39807.759509999996</v>
      </c>
    </row>
    <row r="30" spans="1:8" x14ac:dyDescent="0.3">
      <c r="A30" s="19" t="s">
        <v>35</v>
      </c>
      <c r="B30" s="20"/>
      <c r="C30" s="21">
        <f t="shared" ref="C30:H30" si="6">SUM(C31:C39)</f>
        <v>9916640.3149999995</v>
      </c>
      <c r="D30" s="21">
        <f t="shared" si="6"/>
        <v>824356.53960000002</v>
      </c>
      <c r="E30" s="21">
        <f t="shared" si="6"/>
        <v>10740996.854600001</v>
      </c>
      <c r="F30" s="21">
        <f t="shared" si="6"/>
        <v>4390468.7712900005</v>
      </c>
      <c r="G30" s="21">
        <f t="shared" si="6"/>
        <v>4354598.7813600004</v>
      </c>
      <c r="H30" s="21">
        <f t="shared" si="6"/>
        <v>6350528.0833100015</v>
      </c>
    </row>
    <row r="31" spans="1:8" x14ac:dyDescent="0.3">
      <c r="A31" s="22"/>
      <c r="B31" s="23" t="s">
        <v>36</v>
      </c>
      <c r="C31" s="21">
        <v>675950.84297</v>
      </c>
      <c r="D31" s="21">
        <v>-45793.895379999994</v>
      </c>
      <c r="E31" s="21">
        <f t="shared" ref="E31:E39" si="7">+C31+D31</f>
        <v>630156.94759</v>
      </c>
      <c r="F31" s="21">
        <v>177434.42236999999</v>
      </c>
      <c r="G31" s="21">
        <v>174845.0772</v>
      </c>
      <c r="H31" s="21">
        <f t="shared" ref="H31:H39" si="8">+E31-F31</f>
        <v>452722.52522000001</v>
      </c>
    </row>
    <row r="32" spans="1:8" x14ac:dyDescent="0.3">
      <c r="A32" s="22"/>
      <c r="B32" s="23" t="s">
        <v>37</v>
      </c>
      <c r="C32" s="21">
        <v>1237527.8562999999</v>
      </c>
      <c r="D32" s="21">
        <v>24206.521400000005</v>
      </c>
      <c r="E32" s="21">
        <f t="shared" si="7"/>
        <v>1261734.3776999998</v>
      </c>
      <c r="F32" s="21">
        <v>284173.86861999996</v>
      </c>
      <c r="G32" s="21">
        <v>280147.49659</v>
      </c>
      <c r="H32" s="21">
        <f t="shared" si="8"/>
        <v>977560.50907999987</v>
      </c>
    </row>
    <row r="33" spans="1:8" x14ac:dyDescent="0.3">
      <c r="A33" s="22"/>
      <c r="B33" s="23" t="s">
        <v>38</v>
      </c>
      <c r="C33" s="21">
        <v>3451254.0122800004</v>
      </c>
      <c r="D33" s="21">
        <v>286913.16164999997</v>
      </c>
      <c r="E33" s="21">
        <f t="shared" si="7"/>
        <v>3738167.1739300005</v>
      </c>
      <c r="F33" s="21">
        <v>593975.48671000008</v>
      </c>
      <c r="G33" s="21">
        <v>582531.74075999996</v>
      </c>
      <c r="H33" s="21">
        <f t="shared" si="8"/>
        <v>3144191.6872200007</v>
      </c>
    </row>
    <row r="34" spans="1:8" x14ac:dyDescent="0.3">
      <c r="A34" s="22"/>
      <c r="B34" s="23" t="s">
        <v>39</v>
      </c>
      <c r="C34" s="21">
        <v>1620978.02045</v>
      </c>
      <c r="D34" s="21">
        <v>119113.69558999999</v>
      </c>
      <c r="E34" s="21">
        <f t="shared" si="7"/>
        <v>1740091.7160399999</v>
      </c>
      <c r="F34" s="21">
        <v>314332.56119000004</v>
      </c>
      <c r="G34" s="21">
        <v>302031.74247000006</v>
      </c>
      <c r="H34" s="21">
        <f t="shared" si="8"/>
        <v>1425759.1548499998</v>
      </c>
    </row>
    <row r="35" spans="1:8" x14ac:dyDescent="0.3">
      <c r="A35" s="22"/>
      <c r="B35" s="23" t="s">
        <v>40</v>
      </c>
      <c r="C35" s="21">
        <v>577617.39812999999</v>
      </c>
      <c r="D35" s="21">
        <v>255438.80381000001</v>
      </c>
      <c r="E35" s="21">
        <f t="shared" si="7"/>
        <v>833056.20194000006</v>
      </c>
      <c r="F35" s="21">
        <v>531532.58285999997</v>
      </c>
      <c r="G35" s="21">
        <v>529075.15327000001</v>
      </c>
      <c r="H35" s="21">
        <f t="shared" si="8"/>
        <v>301523.61908000009</v>
      </c>
    </row>
    <row r="36" spans="1:8" x14ac:dyDescent="0.3">
      <c r="A36" s="22"/>
      <c r="B36" s="23" t="s">
        <v>41</v>
      </c>
      <c r="C36" s="21">
        <v>492101.13530000002</v>
      </c>
      <c r="D36" s="21">
        <v>1050.258</v>
      </c>
      <c r="E36" s="21">
        <f t="shared" si="7"/>
        <v>493151.3933</v>
      </c>
      <c r="F36" s="21">
        <v>91249.771170000007</v>
      </c>
      <c r="G36" s="21">
        <v>91249.771170000007</v>
      </c>
      <c r="H36" s="21">
        <f t="shared" si="8"/>
        <v>401901.62212999997</v>
      </c>
    </row>
    <row r="37" spans="1:8" x14ac:dyDescent="0.3">
      <c r="A37" s="22"/>
      <c r="B37" s="23" t="s">
        <v>42</v>
      </c>
      <c r="C37" s="21">
        <f>123218.5984-C114</f>
        <v>118218.5984</v>
      </c>
      <c r="D37" s="21">
        <v>-38008.877560000001</v>
      </c>
      <c r="E37" s="21">
        <f t="shared" si="7"/>
        <v>80209.720839999994</v>
      </c>
      <c r="F37" s="21">
        <f>11544.99255-F114</f>
        <v>7895.4925500000008</v>
      </c>
      <c r="G37" s="21">
        <f>11258.94876-G114</f>
        <v>7609.4487599999993</v>
      </c>
      <c r="H37" s="21">
        <f t="shared" si="8"/>
        <v>72314.228289999999</v>
      </c>
    </row>
    <row r="38" spans="1:8" x14ac:dyDescent="0.3">
      <c r="A38" s="22"/>
      <c r="B38" s="23" t="s">
        <v>43</v>
      </c>
      <c r="C38" s="21">
        <f>474680.01208-C115</f>
        <v>474580.01208000001</v>
      </c>
      <c r="D38" s="21">
        <v>-50466.454090000007</v>
      </c>
      <c r="E38" s="21">
        <f t="shared" si="7"/>
        <v>424113.55799</v>
      </c>
      <c r="F38" s="21">
        <f>35443.599-F115</f>
        <v>35386.298999999999</v>
      </c>
      <c r="G38" s="21">
        <f>35443.599-G115</f>
        <v>35386.298999999999</v>
      </c>
      <c r="H38" s="21">
        <f t="shared" si="8"/>
        <v>388727.25899</v>
      </c>
    </row>
    <row r="39" spans="1:8" x14ac:dyDescent="0.3">
      <c r="A39" s="22"/>
      <c r="B39" s="23" t="s">
        <v>44</v>
      </c>
      <c r="C39" s="21">
        <f>1268462.43909-C116</f>
        <v>1268412.43909</v>
      </c>
      <c r="D39" s="21">
        <v>271903.32618000003</v>
      </c>
      <c r="E39" s="21">
        <f t="shared" si="7"/>
        <v>1540315.7652700001</v>
      </c>
      <c r="F39" s="21">
        <f>2354528.28682-F116</f>
        <v>2354488.28682</v>
      </c>
      <c r="G39" s="21">
        <f>2351762.05214-G116</f>
        <v>2351722.0521399998</v>
      </c>
      <c r="H39" s="21">
        <f t="shared" si="8"/>
        <v>-814172.52154999995</v>
      </c>
    </row>
    <row r="40" spans="1:8" x14ac:dyDescent="0.3">
      <c r="A40" s="19" t="s">
        <v>45</v>
      </c>
      <c r="B40" s="20"/>
      <c r="C40" s="21">
        <f>SUM(C41:C49)</f>
        <v>48194618.726000004</v>
      </c>
      <c r="D40" s="21">
        <f t="shared" ref="D40:H40" si="9">SUM(D41:D49)</f>
        <v>878373.40203</v>
      </c>
      <c r="E40" s="21">
        <f t="shared" si="9"/>
        <v>49072992.128030002</v>
      </c>
      <c r="F40" s="21">
        <f t="shared" si="9"/>
        <v>25132944.234369993</v>
      </c>
      <c r="G40" s="21">
        <f t="shared" si="9"/>
        <v>25131148.274039995</v>
      </c>
      <c r="H40" s="21">
        <f t="shared" si="9"/>
        <v>23940047.893660009</v>
      </c>
    </row>
    <row r="41" spans="1:8" x14ac:dyDescent="0.3">
      <c r="A41" s="22"/>
      <c r="B41" s="23" t="s">
        <v>46</v>
      </c>
      <c r="C41" s="21">
        <f>16113521.138-C118</f>
        <v>14368671.138</v>
      </c>
      <c r="D41" s="21">
        <v>0</v>
      </c>
      <c r="E41" s="21">
        <f t="shared" ref="E41:E49" si="10">+C41+D41</f>
        <v>14368671.138</v>
      </c>
      <c r="F41" s="21">
        <f>9307482.72345-F118</f>
        <v>8246237.0234499993</v>
      </c>
      <c r="G41" s="21">
        <f>9307482.72345-G118</f>
        <v>8246237.0234499993</v>
      </c>
      <c r="H41" s="21">
        <f t="shared" ref="H41:H49" si="11">+E41-F41</f>
        <v>6122434.114550001</v>
      </c>
    </row>
    <row r="42" spans="1:8" x14ac:dyDescent="0.3">
      <c r="A42" s="22"/>
      <c r="B42" s="23" t="s">
        <v>47</v>
      </c>
      <c r="C42" s="21">
        <v>53250</v>
      </c>
      <c r="D42" s="21">
        <v>0</v>
      </c>
      <c r="E42" s="21">
        <f t="shared" si="10"/>
        <v>53250</v>
      </c>
      <c r="F42" s="21">
        <v>0</v>
      </c>
      <c r="G42" s="21">
        <v>0</v>
      </c>
      <c r="H42" s="21">
        <f t="shared" si="11"/>
        <v>53250</v>
      </c>
    </row>
    <row r="43" spans="1:8" x14ac:dyDescent="0.3">
      <c r="A43" s="22"/>
      <c r="B43" s="23" t="s">
        <v>48</v>
      </c>
      <c r="C43" s="21">
        <v>6556907.7149999999</v>
      </c>
      <c r="D43" s="21">
        <v>-103780.35049000001</v>
      </c>
      <c r="E43" s="21">
        <f t="shared" si="10"/>
        <v>6453127.3645099998</v>
      </c>
      <c r="F43" s="21">
        <v>5139465.7086300002</v>
      </c>
      <c r="G43" s="21">
        <v>5139465.7086300002</v>
      </c>
      <c r="H43" s="21">
        <f t="shared" si="11"/>
        <v>1313661.6558799995</v>
      </c>
    </row>
    <row r="44" spans="1:8" x14ac:dyDescent="0.3">
      <c r="A44" s="22"/>
      <c r="B44" s="23" t="s">
        <v>49</v>
      </c>
      <c r="C44" s="21">
        <f>3784525.6695-C121</f>
        <v>3314525.6694999998</v>
      </c>
      <c r="D44" s="21">
        <v>938344.82851999998</v>
      </c>
      <c r="E44" s="21">
        <f t="shared" si="10"/>
        <v>4252870.4980199998</v>
      </c>
      <c r="F44" s="21">
        <f>1465393.0358-F121</f>
        <v>1062906.3358</v>
      </c>
      <c r="G44" s="21">
        <f>1465371.8708-G121</f>
        <v>1062885.1708</v>
      </c>
      <c r="H44" s="21">
        <f t="shared" si="11"/>
        <v>3189964.1622199998</v>
      </c>
    </row>
    <row r="45" spans="1:8" x14ac:dyDescent="0.3">
      <c r="A45" s="22"/>
      <c r="B45" s="23" t="s">
        <v>50</v>
      </c>
      <c r="C45" s="21">
        <v>30363.593000000001</v>
      </c>
      <c r="D45" s="21">
        <v>0</v>
      </c>
      <c r="E45" s="21">
        <f t="shared" si="10"/>
        <v>30363.593000000001</v>
      </c>
      <c r="F45" s="21">
        <v>8560.4819699999989</v>
      </c>
      <c r="G45" s="21">
        <v>6785.6866399999999</v>
      </c>
      <c r="H45" s="21">
        <f t="shared" si="11"/>
        <v>21803.11103</v>
      </c>
    </row>
    <row r="46" spans="1:8" x14ac:dyDescent="0.3">
      <c r="A46" s="22"/>
      <c r="B46" s="23" t="s">
        <v>51</v>
      </c>
      <c r="C46" s="21">
        <f>75105862.415-C123</f>
        <v>23747371.315000005</v>
      </c>
      <c r="D46" s="21">
        <v>0</v>
      </c>
      <c r="E46" s="21">
        <f t="shared" si="10"/>
        <v>23747371.315000005</v>
      </c>
      <c r="F46" s="21">
        <f>33620848.92252-F123</f>
        <v>10622140.122519996</v>
      </c>
      <c r="G46" s="21">
        <f>33620848.92252-G123</f>
        <v>10622140.122519996</v>
      </c>
      <c r="H46" s="21">
        <f t="shared" si="11"/>
        <v>13125231.192480009</v>
      </c>
    </row>
    <row r="47" spans="1:8" x14ac:dyDescent="0.3">
      <c r="A47" s="22"/>
      <c r="B47" s="23" t="s">
        <v>52</v>
      </c>
      <c r="C47" s="21">
        <v>0</v>
      </c>
      <c r="D47" s="21">
        <v>0</v>
      </c>
      <c r="E47" s="21">
        <f t="shared" si="10"/>
        <v>0</v>
      </c>
      <c r="F47" s="21">
        <v>0</v>
      </c>
      <c r="G47" s="21">
        <v>0</v>
      </c>
      <c r="H47" s="21">
        <f t="shared" si="11"/>
        <v>0</v>
      </c>
    </row>
    <row r="48" spans="1:8" x14ac:dyDescent="0.3">
      <c r="A48" s="22"/>
      <c r="B48" s="23" t="s">
        <v>53</v>
      </c>
      <c r="C48" s="21">
        <v>123529.29549999999</v>
      </c>
      <c r="D48" s="21">
        <v>43808.923999999999</v>
      </c>
      <c r="E48" s="21">
        <f t="shared" si="10"/>
        <v>167338.21950000001</v>
      </c>
      <c r="F48" s="21">
        <v>53634.561999999998</v>
      </c>
      <c r="G48" s="21">
        <v>53634.561999999998</v>
      </c>
      <c r="H48" s="21">
        <f t="shared" si="11"/>
        <v>113703.6575</v>
      </c>
    </row>
    <row r="49" spans="1:8" x14ac:dyDescent="0.3">
      <c r="A49" s="22"/>
      <c r="B49" s="23" t="s">
        <v>54</v>
      </c>
      <c r="C49" s="21">
        <v>0</v>
      </c>
      <c r="D49" s="21">
        <v>0</v>
      </c>
      <c r="E49" s="21">
        <f t="shared" si="10"/>
        <v>0</v>
      </c>
      <c r="F49" s="21">
        <v>0</v>
      </c>
      <c r="G49" s="21">
        <v>0</v>
      </c>
      <c r="H49" s="21">
        <f t="shared" si="11"/>
        <v>0</v>
      </c>
    </row>
    <row r="50" spans="1:8" x14ac:dyDescent="0.3">
      <c r="A50" s="19" t="s">
        <v>55</v>
      </c>
      <c r="B50" s="20"/>
      <c r="C50" s="21">
        <f>SUM(C51:C59)</f>
        <v>60079.153000000006</v>
      </c>
      <c r="D50" s="21">
        <f t="shared" ref="D50:G50" si="12">SUM(D51:D59)</f>
        <v>135525.34688999999</v>
      </c>
      <c r="E50" s="21">
        <f t="shared" si="12"/>
        <v>195604.49988999998</v>
      </c>
      <c r="F50" s="21">
        <f t="shared" si="12"/>
        <v>210.02124000000001</v>
      </c>
      <c r="G50" s="21">
        <f t="shared" si="12"/>
        <v>75.629440000000002</v>
      </c>
      <c r="H50" s="21">
        <f>+E50-F50</f>
        <v>195394.47864999998</v>
      </c>
    </row>
    <row r="51" spans="1:8" x14ac:dyDescent="0.3">
      <c r="A51" s="22"/>
      <c r="B51" s="23" t="s">
        <v>56</v>
      </c>
      <c r="C51" s="21">
        <v>23076.874690000001</v>
      </c>
      <c r="D51" s="21">
        <v>51950.159919999998</v>
      </c>
      <c r="E51" s="21">
        <f t="shared" ref="E51:E59" si="13">+C51+D51</f>
        <v>75027.034610000002</v>
      </c>
      <c r="F51" s="21">
        <v>184.30823999999998</v>
      </c>
      <c r="G51" s="21">
        <v>51.192439999999998</v>
      </c>
      <c r="H51" s="21">
        <f t="shared" ref="H51:H59" si="14">+E51-F51</f>
        <v>74842.726370000004</v>
      </c>
    </row>
    <row r="52" spans="1:8" x14ac:dyDescent="0.3">
      <c r="A52" s="22"/>
      <c r="B52" s="23" t="s">
        <v>57</v>
      </c>
      <c r="C52" s="21">
        <v>994.91468000000009</v>
      </c>
      <c r="D52" s="21">
        <v>602.32811000000004</v>
      </c>
      <c r="E52" s="21">
        <f t="shared" si="13"/>
        <v>1597.2427900000002</v>
      </c>
      <c r="F52" s="21">
        <v>19.443000000000001</v>
      </c>
      <c r="G52" s="21">
        <v>19.443000000000001</v>
      </c>
      <c r="H52" s="21">
        <f t="shared" si="14"/>
        <v>1577.7997900000003</v>
      </c>
    </row>
    <row r="53" spans="1:8" x14ac:dyDescent="0.3">
      <c r="A53" s="22"/>
      <c r="B53" s="23" t="s">
        <v>58</v>
      </c>
      <c r="C53" s="21">
        <v>0</v>
      </c>
      <c r="D53" s="21">
        <v>1000</v>
      </c>
      <c r="E53" s="21">
        <f t="shared" si="13"/>
        <v>1000</v>
      </c>
      <c r="F53" s="21">
        <v>0</v>
      </c>
      <c r="G53" s="21">
        <v>0</v>
      </c>
      <c r="H53" s="21">
        <f t="shared" si="14"/>
        <v>1000</v>
      </c>
    </row>
    <row r="54" spans="1:8" x14ac:dyDescent="0.3">
      <c r="A54" s="22"/>
      <c r="B54" s="23" t="s">
        <v>59</v>
      </c>
      <c r="C54" s="21">
        <v>14434.81963</v>
      </c>
      <c r="D54" s="21">
        <v>-1168.8820000000001</v>
      </c>
      <c r="E54" s="21">
        <f t="shared" si="13"/>
        <v>13265.93763</v>
      </c>
      <c r="F54" s="21">
        <v>0</v>
      </c>
      <c r="G54" s="21">
        <v>0</v>
      </c>
      <c r="H54" s="21">
        <f t="shared" si="14"/>
        <v>13265.93763</v>
      </c>
    </row>
    <row r="55" spans="1:8" x14ac:dyDescent="0.3">
      <c r="A55" s="22"/>
      <c r="B55" s="23" t="s">
        <v>60</v>
      </c>
      <c r="C55" s="21">
        <v>3986.5</v>
      </c>
      <c r="D55" s="21">
        <v>0</v>
      </c>
      <c r="E55" s="21">
        <f t="shared" si="13"/>
        <v>3986.5</v>
      </c>
      <c r="F55" s="21">
        <v>0</v>
      </c>
      <c r="G55" s="21">
        <v>0</v>
      </c>
      <c r="H55" s="21">
        <f t="shared" si="14"/>
        <v>3986.5</v>
      </c>
    </row>
    <row r="56" spans="1:8" x14ac:dyDescent="0.3">
      <c r="A56" s="22"/>
      <c r="B56" s="23" t="s">
        <v>61</v>
      </c>
      <c r="C56" s="21">
        <v>6545.93</v>
      </c>
      <c r="D56" s="21">
        <v>61091.682000000001</v>
      </c>
      <c r="E56" s="21">
        <f t="shared" si="13"/>
        <v>67637.611999999994</v>
      </c>
      <c r="F56" s="21">
        <v>6.27</v>
      </c>
      <c r="G56" s="21">
        <v>4.9939999999999998</v>
      </c>
      <c r="H56" s="21">
        <f t="shared" si="14"/>
        <v>67631.34199999999</v>
      </c>
    </row>
    <row r="57" spans="1:8" x14ac:dyDescent="0.3">
      <c r="A57" s="22"/>
      <c r="B57" s="23" t="s">
        <v>62</v>
      </c>
      <c r="C57" s="21">
        <v>0</v>
      </c>
      <c r="D57" s="21">
        <v>0</v>
      </c>
      <c r="E57" s="21">
        <f t="shared" si="13"/>
        <v>0</v>
      </c>
      <c r="F57" s="21">
        <v>0</v>
      </c>
      <c r="G57" s="21">
        <v>0</v>
      </c>
      <c r="H57" s="21">
        <f t="shared" si="14"/>
        <v>0</v>
      </c>
    </row>
    <row r="58" spans="1:8" x14ac:dyDescent="0.3">
      <c r="A58" s="22"/>
      <c r="B58" s="23" t="s">
        <v>63</v>
      </c>
      <c r="C58" s="21">
        <v>0</v>
      </c>
      <c r="D58" s="21">
        <v>0</v>
      </c>
      <c r="E58" s="21">
        <f t="shared" si="13"/>
        <v>0</v>
      </c>
      <c r="F58" s="21">
        <v>0</v>
      </c>
      <c r="G58" s="21">
        <v>0</v>
      </c>
      <c r="H58" s="21">
        <f t="shared" si="14"/>
        <v>0</v>
      </c>
    </row>
    <row r="59" spans="1:8" x14ac:dyDescent="0.3">
      <c r="A59" s="22"/>
      <c r="B59" s="23" t="s">
        <v>64</v>
      </c>
      <c r="C59" s="21">
        <v>11040.114</v>
      </c>
      <c r="D59" s="21">
        <v>22050.058860000001</v>
      </c>
      <c r="E59" s="21">
        <f t="shared" si="13"/>
        <v>33090.172859999999</v>
      </c>
      <c r="F59" s="21">
        <v>0</v>
      </c>
      <c r="G59" s="21">
        <v>0</v>
      </c>
      <c r="H59" s="21">
        <f t="shared" si="14"/>
        <v>33090.172859999999</v>
      </c>
    </row>
    <row r="60" spans="1:8" x14ac:dyDescent="0.3">
      <c r="A60" s="19" t="s">
        <v>65</v>
      </c>
      <c r="B60" s="20"/>
      <c r="C60" s="21">
        <f t="shared" ref="C60:H60" si="15">SUM(C61:C63)</f>
        <v>16627852.465000002</v>
      </c>
      <c r="D60" s="21">
        <f t="shared" si="15"/>
        <v>0</v>
      </c>
      <c r="E60" s="21">
        <f t="shared" si="15"/>
        <v>16627852.465000002</v>
      </c>
      <c r="F60" s="21">
        <f t="shared" si="15"/>
        <v>15870167.153899999</v>
      </c>
      <c r="G60" s="21">
        <f t="shared" si="15"/>
        <v>13184379.81364</v>
      </c>
      <c r="H60" s="21">
        <f t="shared" si="15"/>
        <v>757685.31110000156</v>
      </c>
    </row>
    <row r="61" spans="1:8" x14ac:dyDescent="0.3">
      <c r="A61" s="22"/>
      <c r="B61" s="23" t="s">
        <v>66</v>
      </c>
      <c r="C61" s="21">
        <f>20841503.734-C138</f>
        <v>14891503.734000001</v>
      </c>
      <c r="D61" s="21">
        <v>0</v>
      </c>
      <c r="E61" s="21">
        <f t="shared" ref="E61:E63" si="16">+C61+D61</f>
        <v>14891503.734000001</v>
      </c>
      <c r="F61" s="21">
        <f>15833946.50838-F138</f>
        <v>14833730.50838</v>
      </c>
      <c r="G61" s="21">
        <f>13709045.47306-G138</f>
        <v>12708829.473060001</v>
      </c>
      <c r="H61" s="21">
        <f t="shared" ref="H61:H63" si="17">+E61-F61</f>
        <v>57773.225620001554</v>
      </c>
    </row>
    <row r="62" spans="1:8" x14ac:dyDescent="0.3">
      <c r="A62" s="22"/>
      <c r="B62" s="23" t="s">
        <v>67</v>
      </c>
      <c r="C62" s="21">
        <v>40000</v>
      </c>
      <c r="D62" s="21">
        <v>0</v>
      </c>
      <c r="E62" s="21">
        <f t="shared" si="16"/>
        <v>40000</v>
      </c>
      <c r="F62" s="21">
        <v>87154.049460000009</v>
      </c>
      <c r="G62" s="21">
        <v>52728.54722</v>
      </c>
      <c r="H62" s="21">
        <f t="shared" si="17"/>
        <v>-47154.049460000009</v>
      </c>
    </row>
    <row r="63" spans="1:8" x14ac:dyDescent="0.3">
      <c r="A63" s="22"/>
      <c r="B63" s="23" t="s">
        <v>68</v>
      </c>
      <c r="C63" s="21">
        <v>1696348.7309999999</v>
      </c>
      <c r="D63" s="21">
        <v>0</v>
      </c>
      <c r="E63" s="21">
        <f t="shared" si="16"/>
        <v>1696348.7309999999</v>
      </c>
      <c r="F63" s="21">
        <v>949282.59605999989</v>
      </c>
      <c r="G63" s="21">
        <v>422821.79336000001</v>
      </c>
      <c r="H63" s="21">
        <f t="shared" si="17"/>
        <v>747066.13494000002</v>
      </c>
    </row>
    <row r="64" spans="1:8" x14ac:dyDescent="0.3">
      <c r="A64" s="19" t="s">
        <v>69</v>
      </c>
      <c r="B64" s="20"/>
      <c r="C64" s="21">
        <f>SUM(C65:C72)</f>
        <v>3206035.0839999998</v>
      </c>
      <c r="D64" s="21">
        <f t="shared" ref="D64:H64" si="18">SUM(D65:D72)</f>
        <v>0</v>
      </c>
      <c r="E64" s="21">
        <f t="shared" si="18"/>
        <v>3206035.0839999998</v>
      </c>
      <c r="F64" s="21">
        <f t="shared" si="18"/>
        <v>2734827.2424599999</v>
      </c>
      <c r="G64" s="21">
        <f t="shared" si="18"/>
        <v>2734827.2424599999</v>
      </c>
      <c r="H64" s="21">
        <f t="shared" si="18"/>
        <v>471207.84153999994</v>
      </c>
    </row>
    <row r="65" spans="1:12" x14ac:dyDescent="0.3">
      <c r="A65" s="22"/>
      <c r="B65" s="23" t="s">
        <v>70</v>
      </c>
      <c r="C65" s="21">
        <v>0</v>
      </c>
      <c r="D65" s="21">
        <v>0</v>
      </c>
      <c r="E65" s="21">
        <f t="shared" ref="E65:E72" si="19">+C65+D65</f>
        <v>0</v>
      </c>
      <c r="F65" s="21">
        <v>0</v>
      </c>
      <c r="G65" s="21">
        <v>0</v>
      </c>
      <c r="H65" s="21">
        <f t="shared" ref="H65:H72" si="20">+E65-F65</f>
        <v>0</v>
      </c>
    </row>
    <row r="66" spans="1:12" x14ac:dyDescent="0.3">
      <c r="A66" s="22"/>
      <c r="B66" s="23" t="s">
        <v>71</v>
      </c>
      <c r="C66" s="21">
        <v>0</v>
      </c>
      <c r="D66" s="21">
        <v>0</v>
      </c>
      <c r="E66" s="21">
        <f t="shared" si="19"/>
        <v>0</v>
      </c>
      <c r="F66" s="21">
        <v>0</v>
      </c>
      <c r="G66" s="21">
        <v>0</v>
      </c>
      <c r="H66" s="21">
        <f t="shared" si="20"/>
        <v>0</v>
      </c>
    </row>
    <row r="67" spans="1:12" x14ac:dyDescent="0.3">
      <c r="A67" s="22"/>
      <c r="B67" s="23" t="s">
        <v>72</v>
      </c>
      <c r="C67" s="21">
        <v>0</v>
      </c>
      <c r="D67" s="21">
        <v>0</v>
      </c>
      <c r="E67" s="21">
        <f t="shared" si="19"/>
        <v>0</v>
      </c>
      <c r="F67" s="21">
        <v>0</v>
      </c>
      <c r="G67" s="21">
        <v>0</v>
      </c>
      <c r="H67" s="21">
        <f t="shared" si="20"/>
        <v>0</v>
      </c>
    </row>
    <row r="68" spans="1:12" x14ac:dyDescent="0.3">
      <c r="A68" s="22"/>
      <c r="B68" s="23" t="s">
        <v>73</v>
      </c>
      <c r="C68" s="21">
        <v>0</v>
      </c>
      <c r="D68" s="21">
        <v>0</v>
      </c>
      <c r="E68" s="21">
        <f t="shared" si="19"/>
        <v>0</v>
      </c>
      <c r="F68" s="21">
        <v>0</v>
      </c>
      <c r="G68" s="21">
        <v>0</v>
      </c>
      <c r="H68" s="21">
        <f t="shared" si="20"/>
        <v>0</v>
      </c>
    </row>
    <row r="69" spans="1:12" x14ac:dyDescent="0.3">
      <c r="A69" s="22"/>
      <c r="B69" s="23" t="s">
        <v>74</v>
      </c>
      <c r="C69" s="21">
        <v>3206035.0839999998</v>
      </c>
      <c r="D69" s="21">
        <v>0</v>
      </c>
      <c r="E69" s="21">
        <f t="shared" si="19"/>
        <v>3206035.0839999998</v>
      </c>
      <c r="F69" s="21">
        <v>2734827.2424599999</v>
      </c>
      <c r="G69" s="21">
        <v>2734827.2424599999</v>
      </c>
      <c r="H69" s="21">
        <f t="shared" si="20"/>
        <v>471207.84153999994</v>
      </c>
    </row>
    <row r="70" spans="1:12" x14ac:dyDescent="0.3">
      <c r="A70" s="22"/>
      <c r="B70" s="23" t="s">
        <v>75</v>
      </c>
      <c r="C70" s="21">
        <v>0</v>
      </c>
      <c r="D70" s="21">
        <v>0</v>
      </c>
      <c r="E70" s="21">
        <f t="shared" si="19"/>
        <v>0</v>
      </c>
      <c r="F70" s="21">
        <v>0</v>
      </c>
      <c r="G70" s="21">
        <v>0</v>
      </c>
      <c r="H70" s="21">
        <f t="shared" si="20"/>
        <v>0</v>
      </c>
    </row>
    <row r="71" spans="1:12" x14ac:dyDescent="0.3">
      <c r="A71" s="22"/>
      <c r="B71" s="23" t="s">
        <v>76</v>
      </c>
      <c r="C71" s="21">
        <v>0</v>
      </c>
      <c r="D71" s="21">
        <v>0</v>
      </c>
      <c r="E71" s="21">
        <f t="shared" si="19"/>
        <v>0</v>
      </c>
      <c r="F71" s="21">
        <v>0</v>
      </c>
      <c r="G71" s="21">
        <v>0</v>
      </c>
      <c r="H71" s="21">
        <f t="shared" si="20"/>
        <v>0</v>
      </c>
    </row>
    <row r="72" spans="1:12" x14ac:dyDescent="0.3">
      <c r="A72" s="22"/>
      <c r="B72" s="23" t="s">
        <v>77</v>
      </c>
      <c r="C72" s="21">
        <v>0</v>
      </c>
      <c r="D72" s="21">
        <v>0</v>
      </c>
      <c r="E72" s="21">
        <f t="shared" si="19"/>
        <v>0</v>
      </c>
      <c r="F72" s="21">
        <v>0</v>
      </c>
      <c r="G72" s="21">
        <v>0</v>
      </c>
      <c r="H72" s="21">
        <f t="shared" si="20"/>
        <v>0</v>
      </c>
    </row>
    <row r="73" spans="1:12" x14ac:dyDescent="0.3">
      <c r="A73" s="19" t="s">
        <v>78</v>
      </c>
      <c r="B73" s="20"/>
      <c r="C73" s="21">
        <f t="shared" ref="C73:H73" si="21">SUM(C74:C76)</f>
        <v>29094301.037999999</v>
      </c>
      <c r="D73" s="21">
        <f t="shared" si="21"/>
        <v>0</v>
      </c>
      <c r="E73" s="21">
        <f t="shared" si="21"/>
        <v>29094301.037999999</v>
      </c>
      <c r="F73" s="21">
        <f t="shared" si="21"/>
        <v>14935156.930029998</v>
      </c>
      <c r="G73" s="21">
        <f t="shared" si="21"/>
        <v>14836047.773939997</v>
      </c>
      <c r="H73" s="21">
        <f t="shared" si="21"/>
        <v>14159144.107970001</v>
      </c>
    </row>
    <row r="74" spans="1:12" x14ac:dyDescent="0.3">
      <c r="A74" s="22"/>
      <c r="B74" s="23" t="s">
        <v>79</v>
      </c>
      <c r="C74" s="21">
        <v>29094301.037999999</v>
      </c>
      <c r="D74" s="21">
        <v>0</v>
      </c>
      <c r="E74" s="21">
        <f t="shared" ref="E74:E76" si="22">+C74+D74</f>
        <v>29094301.037999999</v>
      </c>
      <c r="F74" s="21">
        <v>14833583.946659999</v>
      </c>
      <c r="G74" s="21">
        <v>14833583.946659999</v>
      </c>
      <c r="H74" s="21">
        <f t="shared" ref="H74:H76" si="23">+E74-F74</f>
        <v>14260717.09134</v>
      </c>
    </row>
    <row r="75" spans="1:12" x14ac:dyDescent="0.3">
      <c r="A75" s="22"/>
      <c r="B75" s="23" t="s">
        <v>80</v>
      </c>
      <c r="C75" s="21">
        <v>0</v>
      </c>
      <c r="D75" s="21">
        <v>0</v>
      </c>
      <c r="E75" s="21">
        <f t="shared" si="22"/>
        <v>0</v>
      </c>
      <c r="F75" s="21">
        <f>9159334.46304-F152</f>
        <v>99109.163039999083</v>
      </c>
      <c r="G75" s="21">
        <f>9059867.30695-G152</f>
        <v>6.9499984383583069E-3</v>
      </c>
      <c r="H75" s="21">
        <f t="shared" si="23"/>
        <v>-99109.163039999083</v>
      </c>
    </row>
    <row r="76" spans="1:12" x14ac:dyDescent="0.3">
      <c r="A76" s="22"/>
      <c r="B76" s="23" t="s">
        <v>81</v>
      </c>
      <c r="C76" s="21">
        <v>0</v>
      </c>
      <c r="D76" s="21">
        <v>0</v>
      </c>
      <c r="E76" s="21">
        <f t="shared" si="22"/>
        <v>0</v>
      </c>
      <c r="F76" s="21">
        <f>393847.02033-F153</f>
        <v>2463.8203300000168</v>
      </c>
      <c r="G76" s="21">
        <f>393847.02033-G153</f>
        <v>2463.8203300000168</v>
      </c>
      <c r="H76" s="21">
        <f t="shared" si="23"/>
        <v>-2463.8203300000168</v>
      </c>
    </row>
    <row r="77" spans="1:12" x14ac:dyDescent="0.3">
      <c r="A77" s="19" t="s">
        <v>82</v>
      </c>
      <c r="B77" s="20"/>
      <c r="C77" s="21">
        <f t="shared" ref="C77:H77" si="24">SUM(C78:C84)</f>
        <v>6937426.8080000002</v>
      </c>
      <c r="D77" s="21">
        <f t="shared" si="24"/>
        <v>0</v>
      </c>
      <c r="E77" s="21">
        <f t="shared" si="24"/>
        <v>6937426.8080000002</v>
      </c>
      <c r="F77" s="21">
        <f>SUM(F78:F84)</f>
        <v>5768135.2725799996</v>
      </c>
      <c r="G77" s="21">
        <f t="shared" si="24"/>
        <v>5768135.2725799996</v>
      </c>
      <c r="H77" s="21">
        <f t="shared" si="24"/>
        <v>1169291.5354199996</v>
      </c>
      <c r="J77" s="25"/>
      <c r="K77" s="25"/>
      <c r="L77" s="25"/>
    </row>
    <row r="78" spans="1:12" x14ac:dyDescent="0.3">
      <c r="A78" s="22"/>
      <c r="B78" s="23" t="s">
        <v>83</v>
      </c>
      <c r="C78" s="21">
        <f>3361440.364-C155</f>
        <v>2561440.3640000001</v>
      </c>
      <c r="D78" s="21">
        <v>0</v>
      </c>
      <c r="E78" s="21">
        <f t="shared" ref="E78:E84" si="25">+C78+D78</f>
        <v>2561440.3640000001</v>
      </c>
      <c r="F78" s="21">
        <v>1033050.43183</v>
      </c>
      <c r="G78" s="21">
        <v>1033050.43183</v>
      </c>
      <c r="H78" s="21">
        <f t="shared" ref="H78:H84" si="26">+E78-F78</f>
        <v>1528389.9321699999</v>
      </c>
      <c r="J78" s="26"/>
      <c r="K78" s="26"/>
      <c r="L78" s="26"/>
    </row>
    <row r="79" spans="1:12" x14ac:dyDescent="0.3">
      <c r="A79" s="22"/>
      <c r="B79" s="23" t="s">
        <v>84</v>
      </c>
      <c r="C79" s="21">
        <f>4415325.144-C156</f>
        <v>1915325.1440000003</v>
      </c>
      <c r="D79" s="21">
        <v>0</v>
      </c>
      <c r="E79" s="21">
        <f t="shared" si="25"/>
        <v>1915325.1440000003</v>
      </c>
      <c r="F79" s="21">
        <f>1797944.43265-F156</f>
        <v>1674765.2326500001</v>
      </c>
      <c r="G79" s="21">
        <f>1797944.43265-G156</f>
        <v>1674765.2326500001</v>
      </c>
      <c r="H79" s="21">
        <f t="shared" si="26"/>
        <v>240559.91135000018</v>
      </c>
      <c r="J79" s="26"/>
      <c r="K79" s="26"/>
      <c r="L79" s="26"/>
    </row>
    <row r="80" spans="1:12" x14ac:dyDescent="0.3">
      <c r="A80" s="22"/>
      <c r="B80" s="23" t="s">
        <v>85</v>
      </c>
      <c r="C80" s="21">
        <v>0</v>
      </c>
      <c r="D80" s="21">
        <v>0</v>
      </c>
      <c r="E80" s="21">
        <f t="shared" si="25"/>
        <v>0</v>
      </c>
      <c r="F80" s="21">
        <v>200233.72162</v>
      </c>
      <c r="G80" s="21">
        <v>200233.72162</v>
      </c>
      <c r="H80" s="21">
        <f t="shared" si="26"/>
        <v>-200233.72162</v>
      </c>
      <c r="J80" s="26"/>
      <c r="K80" s="26"/>
      <c r="L80" s="26"/>
    </row>
    <row r="81" spans="1:12" x14ac:dyDescent="0.3">
      <c r="A81" s="22"/>
      <c r="B81" s="23" t="s">
        <v>86</v>
      </c>
      <c r="C81" s="21">
        <v>0</v>
      </c>
      <c r="D81" s="21">
        <v>0</v>
      </c>
      <c r="E81" s="21">
        <f t="shared" si="25"/>
        <v>0</v>
      </c>
      <c r="F81" s="21">
        <v>6010.7179999999998</v>
      </c>
      <c r="G81" s="21">
        <v>6010.7179999999998</v>
      </c>
      <c r="H81" s="21">
        <f t="shared" si="26"/>
        <v>-6010.7179999999998</v>
      </c>
      <c r="J81" s="26"/>
      <c r="K81" s="26"/>
      <c r="L81" s="26"/>
    </row>
    <row r="82" spans="1:12" x14ac:dyDescent="0.3">
      <c r="A82" s="22"/>
      <c r="B82" s="23" t="s">
        <v>87</v>
      </c>
      <c r="C82" s="21">
        <v>0</v>
      </c>
      <c r="D82" s="21">
        <v>0</v>
      </c>
      <c r="E82" s="21">
        <f t="shared" si="25"/>
        <v>0</v>
      </c>
      <c r="F82" s="21">
        <v>13299.96848</v>
      </c>
      <c r="G82" s="21">
        <v>13299.96848</v>
      </c>
      <c r="H82" s="21">
        <f t="shared" si="26"/>
        <v>-13299.96848</v>
      </c>
      <c r="J82" s="26"/>
      <c r="K82" s="26"/>
      <c r="L82" s="26"/>
    </row>
    <row r="83" spans="1:12" x14ac:dyDescent="0.3">
      <c r="A83" s="22"/>
      <c r="B83" s="23" t="s">
        <v>88</v>
      </c>
      <c r="C83" s="21">
        <v>0</v>
      </c>
      <c r="D83" s="21">
        <v>0</v>
      </c>
      <c r="E83" s="21">
        <f t="shared" si="25"/>
        <v>0</v>
      </c>
      <c r="F83" s="21">
        <v>0</v>
      </c>
      <c r="G83" s="21">
        <v>0</v>
      </c>
      <c r="H83" s="21">
        <f t="shared" si="26"/>
        <v>0</v>
      </c>
      <c r="J83" s="26"/>
      <c r="K83" s="26"/>
      <c r="L83" s="26"/>
    </row>
    <row r="84" spans="1:12" x14ac:dyDescent="0.3">
      <c r="A84" s="22"/>
      <c r="B84" s="23" t="s">
        <v>89</v>
      </c>
      <c r="C84" s="21">
        <v>2460661.2999999998</v>
      </c>
      <c r="D84" s="21">
        <v>0</v>
      </c>
      <c r="E84" s="21">
        <f t="shared" si="25"/>
        <v>2460661.2999999998</v>
      </c>
      <c r="F84" s="21">
        <v>2840775.2</v>
      </c>
      <c r="G84" s="21">
        <v>2840775.2</v>
      </c>
      <c r="H84" s="21">
        <f t="shared" si="26"/>
        <v>-380113.90000000037</v>
      </c>
      <c r="J84" s="26"/>
      <c r="K84" s="26"/>
      <c r="L84" s="26"/>
    </row>
    <row r="85" spans="1:12" x14ac:dyDescent="0.3">
      <c r="A85" s="27"/>
      <c r="B85" s="28"/>
      <c r="C85" s="29"/>
      <c r="D85" s="29"/>
      <c r="E85" s="29"/>
      <c r="F85" s="29"/>
      <c r="G85" s="29"/>
      <c r="H85" s="29"/>
    </row>
    <row r="86" spans="1:12" x14ac:dyDescent="0.3">
      <c r="A86" s="30"/>
      <c r="B86" s="30"/>
      <c r="C86" s="24"/>
      <c r="D86" s="24"/>
      <c r="E86" s="24"/>
      <c r="F86" s="24"/>
      <c r="G86" s="24"/>
      <c r="H86" s="24"/>
    </row>
    <row r="87" spans="1:12" x14ac:dyDescent="0.3">
      <c r="A87" s="31"/>
      <c r="B87" s="32"/>
      <c r="C87" s="33"/>
      <c r="D87" s="33"/>
      <c r="E87" s="33"/>
      <c r="F87" s="33"/>
      <c r="G87" s="33"/>
      <c r="H87" s="33"/>
    </row>
    <row r="88" spans="1:12" x14ac:dyDescent="0.3">
      <c r="A88" s="34" t="s">
        <v>90</v>
      </c>
      <c r="B88" s="35"/>
      <c r="C88" s="36">
        <f>+C89+C97+C107+C117+C127+C137+C141+C150+C154</f>
        <v>86967918.5</v>
      </c>
      <c r="D88" s="36">
        <f t="shared" ref="D88:H88" si="27">+D89+D97+D107+D117+D127+D137+D141+D150+D154</f>
        <v>0</v>
      </c>
      <c r="E88" s="36">
        <f t="shared" si="27"/>
        <v>86967918.5</v>
      </c>
      <c r="F88" s="36">
        <f t="shared" si="27"/>
        <v>41550008.300000004</v>
      </c>
      <c r="G88" s="36">
        <f>+G89+G97+G107+G117+G127+G137+G141+G150+G154</f>
        <v>41549650.300000004</v>
      </c>
      <c r="H88" s="36">
        <f t="shared" si="27"/>
        <v>45417910.199999996</v>
      </c>
    </row>
    <row r="89" spans="1:12" x14ac:dyDescent="0.3">
      <c r="A89" s="19" t="s">
        <v>16</v>
      </c>
      <c r="B89" s="20"/>
      <c r="C89" s="21">
        <f>SUM(C90:C96)</f>
        <v>6930000</v>
      </c>
      <c r="D89" s="21">
        <f t="shared" ref="D89:H89" si="28">SUM(D90:D96)</f>
        <v>0</v>
      </c>
      <c r="E89" s="21">
        <f t="shared" si="28"/>
        <v>6930000</v>
      </c>
      <c r="F89" s="21">
        <f t="shared" si="28"/>
        <v>6508816.6000000006</v>
      </c>
      <c r="G89" s="21">
        <f t="shared" si="28"/>
        <v>6508816.6000000006</v>
      </c>
      <c r="H89" s="21">
        <f t="shared" si="28"/>
        <v>421183.39999999962</v>
      </c>
      <c r="J89" s="18"/>
    </row>
    <row r="90" spans="1:12" x14ac:dyDescent="0.3">
      <c r="A90" s="22"/>
      <c r="B90" s="23" t="s">
        <v>17</v>
      </c>
      <c r="C90" s="21">
        <v>6850000</v>
      </c>
      <c r="D90" s="21">
        <v>0</v>
      </c>
      <c r="E90" s="21">
        <f>+C90+D90</f>
        <v>6850000</v>
      </c>
      <c r="F90" s="21">
        <v>6468017.9000000004</v>
      </c>
      <c r="G90" s="21">
        <v>6468017.9000000004</v>
      </c>
      <c r="H90" s="21">
        <f>+E90-F90</f>
        <v>381982.09999999963</v>
      </c>
      <c r="J90" s="18"/>
    </row>
    <row r="91" spans="1:12" x14ac:dyDescent="0.3">
      <c r="A91" s="22"/>
      <c r="B91" s="23" t="s">
        <v>18</v>
      </c>
      <c r="C91" s="21">
        <v>0</v>
      </c>
      <c r="D91" s="21">
        <v>0</v>
      </c>
      <c r="E91" s="21">
        <f>+C91+D91</f>
        <v>0</v>
      </c>
      <c r="F91" s="21">
        <v>0</v>
      </c>
      <c r="G91" s="21">
        <v>0</v>
      </c>
      <c r="H91" s="21">
        <f>+E91-F91</f>
        <v>0</v>
      </c>
      <c r="J91" s="18"/>
    </row>
    <row r="92" spans="1:12" x14ac:dyDescent="0.3">
      <c r="A92" s="22"/>
      <c r="B92" s="23" t="s">
        <v>19</v>
      </c>
      <c r="C92" s="21">
        <v>50000</v>
      </c>
      <c r="D92" s="21">
        <v>0</v>
      </c>
      <c r="E92" s="21">
        <f t="shared" ref="E92:E96" si="29">+C92+D92</f>
        <v>50000</v>
      </c>
      <c r="F92" s="21">
        <v>21873.200000000001</v>
      </c>
      <c r="G92" s="21">
        <v>21873.200000000001</v>
      </c>
      <c r="H92" s="21">
        <f>+E92-F92</f>
        <v>28126.799999999999</v>
      </c>
      <c r="J92" s="18"/>
    </row>
    <row r="93" spans="1:12" x14ac:dyDescent="0.3">
      <c r="A93" s="22"/>
      <c r="B93" s="23" t="s">
        <v>20</v>
      </c>
      <c r="C93" s="21">
        <v>15000</v>
      </c>
      <c r="D93" s="21">
        <v>0</v>
      </c>
      <c r="E93" s="21">
        <f t="shared" si="29"/>
        <v>15000</v>
      </c>
      <c r="F93" s="21">
        <v>9760.2999999999993</v>
      </c>
      <c r="G93" s="21">
        <v>9760.2999999999993</v>
      </c>
      <c r="H93" s="21">
        <f t="shared" ref="H93:H96" si="30">+E93-F93</f>
        <v>5239.7000000000007</v>
      </c>
      <c r="J93" s="18"/>
    </row>
    <row r="94" spans="1:12" x14ac:dyDescent="0.3">
      <c r="A94" s="22"/>
      <c r="B94" s="23" t="s">
        <v>21</v>
      </c>
      <c r="C94" s="21">
        <v>15000</v>
      </c>
      <c r="D94" s="21">
        <v>0</v>
      </c>
      <c r="E94" s="21">
        <f t="shared" si="29"/>
        <v>15000</v>
      </c>
      <c r="F94" s="21">
        <v>9165.2000000000007</v>
      </c>
      <c r="G94" s="21">
        <v>9165.2000000000007</v>
      </c>
      <c r="H94" s="21">
        <f t="shared" si="30"/>
        <v>5834.7999999999993</v>
      </c>
      <c r="J94" s="18"/>
    </row>
    <row r="95" spans="1:12" x14ac:dyDescent="0.3">
      <c r="A95" s="22"/>
      <c r="B95" s="23" t="s">
        <v>22</v>
      </c>
      <c r="C95" s="21">
        <v>0</v>
      </c>
      <c r="D95" s="21">
        <v>0</v>
      </c>
      <c r="E95" s="21">
        <f t="shared" si="29"/>
        <v>0</v>
      </c>
      <c r="F95" s="21">
        <v>0</v>
      </c>
      <c r="G95" s="21">
        <v>0</v>
      </c>
      <c r="H95" s="21">
        <f t="shared" si="30"/>
        <v>0</v>
      </c>
      <c r="J95" s="18"/>
    </row>
    <row r="96" spans="1:12" x14ac:dyDescent="0.3">
      <c r="A96" s="22"/>
      <c r="B96" s="23" t="s">
        <v>23</v>
      </c>
      <c r="C96" s="21">
        <v>0</v>
      </c>
      <c r="D96" s="21">
        <v>0</v>
      </c>
      <c r="E96" s="21">
        <f t="shared" si="29"/>
        <v>0</v>
      </c>
      <c r="F96" s="21">
        <v>0</v>
      </c>
      <c r="G96" s="21">
        <v>0</v>
      </c>
      <c r="H96" s="21">
        <f t="shared" si="30"/>
        <v>0</v>
      </c>
      <c r="J96" s="18"/>
    </row>
    <row r="97" spans="1:10" x14ac:dyDescent="0.3">
      <c r="A97" s="19" t="s">
        <v>25</v>
      </c>
      <c r="B97" s="20"/>
      <c r="C97" s="21">
        <f>SUM(C98:C106)</f>
        <v>0</v>
      </c>
      <c r="D97" s="21">
        <f t="shared" ref="D97:G97" si="31">SUM(D98:D106)</f>
        <v>0</v>
      </c>
      <c r="E97" s="21">
        <f t="shared" si="31"/>
        <v>0</v>
      </c>
      <c r="F97" s="21">
        <f t="shared" si="31"/>
        <v>0</v>
      </c>
      <c r="G97" s="21">
        <f t="shared" si="31"/>
        <v>0</v>
      </c>
      <c r="H97" s="21">
        <f>SUM(H98:H106)</f>
        <v>0</v>
      </c>
      <c r="J97" s="18"/>
    </row>
    <row r="98" spans="1:10" x14ac:dyDescent="0.3">
      <c r="A98" s="22"/>
      <c r="B98" s="23" t="s">
        <v>26</v>
      </c>
      <c r="C98" s="21">
        <v>0</v>
      </c>
      <c r="D98" s="21">
        <v>0</v>
      </c>
      <c r="E98" s="21">
        <v>0</v>
      </c>
      <c r="F98" s="21">
        <v>0</v>
      </c>
      <c r="G98" s="21">
        <v>0</v>
      </c>
      <c r="H98" s="21">
        <v>0</v>
      </c>
      <c r="J98" s="18"/>
    </row>
    <row r="99" spans="1:10" x14ac:dyDescent="0.3">
      <c r="A99" s="22"/>
      <c r="B99" s="23" t="s">
        <v>27</v>
      </c>
      <c r="C99" s="21">
        <v>0</v>
      </c>
      <c r="D99" s="21">
        <v>0</v>
      </c>
      <c r="E99" s="21">
        <v>0</v>
      </c>
      <c r="F99" s="21">
        <v>0</v>
      </c>
      <c r="G99" s="21">
        <v>0</v>
      </c>
      <c r="H99" s="21">
        <v>0</v>
      </c>
      <c r="J99" s="18"/>
    </row>
    <row r="100" spans="1:10" x14ac:dyDescent="0.3">
      <c r="A100" s="22"/>
      <c r="B100" s="23" t="s">
        <v>28</v>
      </c>
      <c r="C100" s="21">
        <v>0</v>
      </c>
      <c r="D100" s="21">
        <v>0</v>
      </c>
      <c r="E100" s="21">
        <f t="shared" ref="E100:E106" si="32">+C100+D100</f>
        <v>0</v>
      </c>
      <c r="F100" s="21">
        <v>0</v>
      </c>
      <c r="G100" s="21">
        <v>0</v>
      </c>
      <c r="H100" s="21">
        <f t="shared" ref="H100:H106" si="33">+E100-F100</f>
        <v>0</v>
      </c>
      <c r="J100" s="18"/>
    </row>
    <row r="101" spans="1:10" x14ac:dyDescent="0.3">
      <c r="A101" s="22"/>
      <c r="B101" s="23" t="s">
        <v>29</v>
      </c>
      <c r="C101" s="21">
        <v>0</v>
      </c>
      <c r="D101" s="21">
        <v>0</v>
      </c>
      <c r="E101" s="21">
        <f t="shared" si="32"/>
        <v>0</v>
      </c>
      <c r="F101" s="21">
        <v>0</v>
      </c>
      <c r="G101" s="21">
        <v>0</v>
      </c>
      <c r="H101" s="21">
        <f t="shared" si="33"/>
        <v>0</v>
      </c>
      <c r="J101" s="18"/>
    </row>
    <row r="102" spans="1:10" x14ac:dyDescent="0.3">
      <c r="A102" s="22"/>
      <c r="B102" s="23" t="s">
        <v>30</v>
      </c>
      <c r="C102" s="21">
        <v>0</v>
      </c>
      <c r="D102" s="21">
        <v>0</v>
      </c>
      <c r="E102" s="21">
        <f t="shared" si="32"/>
        <v>0</v>
      </c>
      <c r="F102" s="21">
        <v>0</v>
      </c>
      <c r="G102" s="21">
        <v>0</v>
      </c>
      <c r="H102" s="21">
        <f t="shared" si="33"/>
        <v>0</v>
      </c>
      <c r="J102" s="18"/>
    </row>
    <row r="103" spans="1:10" x14ac:dyDescent="0.3">
      <c r="A103" s="22"/>
      <c r="B103" s="23" t="s">
        <v>31</v>
      </c>
      <c r="C103" s="21">
        <v>0</v>
      </c>
      <c r="D103" s="21">
        <v>0</v>
      </c>
      <c r="E103" s="21">
        <f t="shared" si="32"/>
        <v>0</v>
      </c>
      <c r="F103" s="21">
        <v>0</v>
      </c>
      <c r="G103" s="21">
        <v>0</v>
      </c>
      <c r="H103" s="21">
        <f t="shared" si="33"/>
        <v>0</v>
      </c>
      <c r="J103" s="18"/>
    </row>
    <row r="104" spans="1:10" x14ac:dyDescent="0.3">
      <c r="A104" s="22"/>
      <c r="B104" s="23" t="s">
        <v>32</v>
      </c>
      <c r="C104" s="21">
        <v>0</v>
      </c>
      <c r="D104" s="21">
        <v>0</v>
      </c>
      <c r="E104" s="21">
        <f t="shared" si="32"/>
        <v>0</v>
      </c>
      <c r="F104" s="21">
        <v>0</v>
      </c>
      <c r="G104" s="21">
        <v>0</v>
      </c>
      <c r="H104" s="21">
        <f t="shared" si="33"/>
        <v>0</v>
      </c>
      <c r="J104" s="18"/>
    </row>
    <row r="105" spans="1:10" x14ac:dyDescent="0.3">
      <c r="A105" s="22"/>
      <c r="B105" s="23" t="s">
        <v>33</v>
      </c>
      <c r="C105" s="21">
        <v>0</v>
      </c>
      <c r="D105" s="21">
        <v>0</v>
      </c>
      <c r="E105" s="21">
        <f t="shared" si="32"/>
        <v>0</v>
      </c>
      <c r="F105" s="21">
        <v>0</v>
      </c>
      <c r="G105" s="21">
        <v>0</v>
      </c>
      <c r="H105" s="21">
        <f t="shared" si="33"/>
        <v>0</v>
      </c>
      <c r="J105" s="18"/>
    </row>
    <row r="106" spans="1:10" x14ac:dyDescent="0.3">
      <c r="A106" s="22"/>
      <c r="B106" s="23" t="s">
        <v>34</v>
      </c>
      <c r="C106" s="21">
        <v>0</v>
      </c>
      <c r="D106" s="21">
        <v>0</v>
      </c>
      <c r="E106" s="21">
        <f t="shared" si="32"/>
        <v>0</v>
      </c>
      <c r="F106" s="21">
        <v>0</v>
      </c>
      <c r="G106" s="21">
        <v>0</v>
      </c>
      <c r="H106" s="21">
        <f t="shared" si="33"/>
        <v>0</v>
      </c>
      <c r="J106" s="18"/>
    </row>
    <row r="107" spans="1:10" x14ac:dyDescent="0.3">
      <c r="A107" s="19" t="s">
        <v>35</v>
      </c>
      <c r="B107" s="20"/>
      <c r="C107" s="21">
        <f>SUM(C108:C116)</f>
        <v>5150</v>
      </c>
      <c r="D107" s="21">
        <f t="shared" ref="D107:H107" si="34">SUM(D108:D116)</f>
        <v>0</v>
      </c>
      <c r="E107" s="21">
        <f t="shared" si="34"/>
        <v>5150</v>
      </c>
      <c r="F107" s="21">
        <f t="shared" si="34"/>
        <v>3746.8</v>
      </c>
      <c r="G107" s="21">
        <f t="shared" si="34"/>
        <v>3746.8</v>
      </c>
      <c r="H107" s="21">
        <f t="shared" si="34"/>
        <v>1403.2</v>
      </c>
      <c r="J107" s="18"/>
    </row>
    <row r="108" spans="1:10" x14ac:dyDescent="0.3">
      <c r="A108" s="22"/>
      <c r="B108" s="23" t="s">
        <v>36</v>
      </c>
      <c r="C108" s="21">
        <v>0</v>
      </c>
      <c r="D108" s="21">
        <v>0</v>
      </c>
      <c r="E108" s="21">
        <f t="shared" ref="E108:E116" si="35">+C108+D108</f>
        <v>0</v>
      </c>
      <c r="F108" s="21">
        <v>0</v>
      </c>
      <c r="G108" s="21">
        <v>0</v>
      </c>
      <c r="H108" s="21">
        <f t="shared" ref="H108:H116" si="36">+E108-F108</f>
        <v>0</v>
      </c>
      <c r="J108" s="18"/>
    </row>
    <row r="109" spans="1:10" x14ac:dyDescent="0.3">
      <c r="A109" s="22"/>
      <c r="B109" s="23" t="s">
        <v>37</v>
      </c>
      <c r="C109" s="21">
        <v>0</v>
      </c>
      <c r="D109" s="21">
        <v>0</v>
      </c>
      <c r="E109" s="21">
        <f t="shared" si="35"/>
        <v>0</v>
      </c>
      <c r="F109" s="21">
        <v>0</v>
      </c>
      <c r="G109" s="21">
        <v>0</v>
      </c>
      <c r="H109" s="21">
        <f t="shared" si="36"/>
        <v>0</v>
      </c>
      <c r="J109" s="18"/>
    </row>
    <row r="110" spans="1:10" x14ac:dyDescent="0.3">
      <c r="A110" s="22"/>
      <c r="B110" s="23" t="s">
        <v>38</v>
      </c>
      <c r="C110" s="21">
        <v>0</v>
      </c>
      <c r="D110" s="21">
        <v>0</v>
      </c>
      <c r="E110" s="21">
        <f t="shared" si="35"/>
        <v>0</v>
      </c>
      <c r="F110" s="21">
        <v>0</v>
      </c>
      <c r="G110" s="21">
        <v>0</v>
      </c>
      <c r="H110" s="21">
        <f t="shared" si="36"/>
        <v>0</v>
      </c>
      <c r="J110" s="18"/>
    </row>
    <row r="111" spans="1:10" x14ac:dyDescent="0.3">
      <c r="A111" s="22"/>
      <c r="B111" s="23" t="s">
        <v>39</v>
      </c>
      <c r="C111" s="21">
        <v>0</v>
      </c>
      <c r="D111" s="21">
        <v>0</v>
      </c>
      <c r="E111" s="21">
        <f t="shared" si="35"/>
        <v>0</v>
      </c>
      <c r="F111" s="21">
        <v>0</v>
      </c>
      <c r="G111" s="21">
        <v>0</v>
      </c>
      <c r="H111" s="21">
        <f t="shared" si="36"/>
        <v>0</v>
      </c>
      <c r="J111" s="18"/>
    </row>
    <row r="112" spans="1:10" x14ac:dyDescent="0.3">
      <c r="A112" s="22"/>
      <c r="B112" s="23" t="s">
        <v>40</v>
      </c>
      <c r="C112" s="21">
        <v>0</v>
      </c>
      <c r="D112" s="21">
        <v>0</v>
      </c>
      <c r="E112" s="21">
        <f t="shared" si="35"/>
        <v>0</v>
      </c>
      <c r="F112" s="21">
        <v>0</v>
      </c>
      <c r="G112" s="21">
        <v>0</v>
      </c>
      <c r="H112" s="21">
        <f t="shared" si="36"/>
        <v>0</v>
      </c>
      <c r="J112" s="18"/>
    </row>
    <row r="113" spans="1:10" x14ac:dyDescent="0.3">
      <c r="A113" s="22"/>
      <c r="B113" s="23" t="s">
        <v>41</v>
      </c>
      <c r="C113" s="21">
        <v>0</v>
      </c>
      <c r="D113" s="21">
        <v>0</v>
      </c>
      <c r="E113" s="21">
        <f t="shared" si="35"/>
        <v>0</v>
      </c>
      <c r="F113" s="21">
        <v>0</v>
      </c>
      <c r="G113" s="21">
        <v>0</v>
      </c>
      <c r="H113" s="21">
        <f t="shared" si="36"/>
        <v>0</v>
      </c>
      <c r="J113" s="18"/>
    </row>
    <row r="114" spans="1:10" x14ac:dyDescent="0.3">
      <c r="A114" s="22"/>
      <c r="B114" s="23" t="s">
        <v>42</v>
      </c>
      <c r="C114" s="21">
        <v>5000</v>
      </c>
      <c r="D114" s="21">
        <v>0</v>
      </c>
      <c r="E114" s="21">
        <f t="shared" si="35"/>
        <v>5000</v>
      </c>
      <c r="F114" s="21">
        <v>3649.5</v>
      </c>
      <c r="G114" s="21">
        <v>3649.5</v>
      </c>
      <c r="H114" s="21">
        <f t="shared" si="36"/>
        <v>1350.5</v>
      </c>
      <c r="J114" s="18"/>
    </row>
    <row r="115" spans="1:10" x14ac:dyDescent="0.3">
      <c r="A115" s="22"/>
      <c r="B115" s="23" t="s">
        <v>43</v>
      </c>
      <c r="C115" s="21">
        <v>100</v>
      </c>
      <c r="D115" s="21">
        <v>0</v>
      </c>
      <c r="E115" s="21">
        <f t="shared" si="35"/>
        <v>100</v>
      </c>
      <c r="F115" s="21">
        <v>57.3</v>
      </c>
      <c r="G115" s="21">
        <v>57.3</v>
      </c>
      <c r="H115" s="21">
        <f t="shared" si="36"/>
        <v>42.7</v>
      </c>
      <c r="J115" s="18"/>
    </row>
    <row r="116" spans="1:10" x14ac:dyDescent="0.3">
      <c r="A116" s="22"/>
      <c r="B116" s="23" t="s">
        <v>44</v>
      </c>
      <c r="C116" s="21">
        <v>50</v>
      </c>
      <c r="D116" s="21">
        <v>0</v>
      </c>
      <c r="E116" s="21">
        <f t="shared" si="35"/>
        <v>50</v>
      </c>
      <c r="F116" s="21">
        <v>40</v>
      </c>
      <c r="G116" s="21">
        <v>40</v>
      </c>
      <c r="H116" s="21">
        <f t="shared" si="36"/>
        <v>10</v>
      </c>
      <c r="J116" s="18"/>
    </row>
    <row r="117" spans="1:10" x14ac:dyDescent="0.3">
      <c r="A117" s="19" t="s">
        <v>45</v>
      </c>
      <c r="B117" s="20"/>
      <c r="C117" s="21">
        <f>SUM(C118:C126)</f>
        <v>53573341.100000001</v>
      </c>
      <c r="D117" s="21">
        <f t="shared" ref="D117:H117" si="37">SUM(D118:D126)</f>
        <v>0</v>
      </c>
      <c r="E117" s="21">
        <f t="shared" si="37"/>
        <v>53573341.100000001</v>
      </c>
      <c r="F117" s="21">
        <f t="shared" si="37"/>
        <v>24462441.199999999</v>
      </c>
      <c r="G117" s="21">
        <f t="shared" si="37"/>
        <v>24462441.199999999</v>
      </c>
      <c r="H117" s="21">
        <f t="shared" si="37"/>
        <v>29110899.900000002</v>
      </c>
      <c r="J117" s="18"/>
    </row>
    <row r="118" spans="1:10" x14ac:dyDescent="0.3">
      <c r="A118" s="22"/>
      <c r="B118" s="23" t="s">
        <v>46</v>
      </c>
      <c r="C118" s="21">
        <f>2300000-65000-50-410000-100-50000-15000-15000</f>
        <v>1744850</v>
      </c>
      <c r="D118" s="21">
        <v>0</v>
      </c>
      <c r="E118" s="21">
        <f>+C118+D118</f>
        <v>1744850</v>
      </c>
      <c r="F118" s="21">
        <v>1061245.7</v>
      </c>
      <c r="G118" s="21">
        <v>1061245.7</v>
      </c>
      <c r="H118" s="21">
        <f>+E118-F118</f>
        <v>683604.3</v>
      </c>
      <c r="J118" s="18"/>
    </row>
    <row r="119" spans="1:10" x14ac:dyDescent="0.3">
      <c r="A119" s="22"/>
      <c r="B119" s="23" t="s">
        <v>47</v>
      </c>
      <c r="C119" s="21" t="s">
        <v>91</v>
      </c>
      <c r="D119" s="21">
        <v>0</v>
      </c>
      <c r="E119" s="21">
        <v>0</v>
      </c>
      <c r="F119" s="21">
        <v>0</v>
      </c>
      <c r="G119" s="21">
        <v>0</v>
      </c>
      <c r="H119" s="21">
        <f t="shared" ref="H119:H152" si="38">+E119-F119</f>
        <v>0</v>
      </c>
      <c r="J119" s="18"/>
    </row>
    <row r="120" spans="1:10" x14ac:dyDescent="0.3">
      <c r="A120" s="22"/>
      <c r="B120" s="23" t="s">
        <v>48</v>
      </c>
      <c r="C120" s="21">
        <v>0</v>
      </c>
      <c r="D120" s="21">
        <v>0</v>
      </c>
      <c r="E120" s="21">
        <f>+C120+D120</f>
        <v>0</v>
      </c>
      <c r="F120" s="21"/>
      <c r="G120" s="21"/>
      <c r="H120" s="21"/>
      <c r="J120" s="18"/>
    </row>
    <row r="121" spans="1:10" x14ac:dyDescent="0.3">
      <c r="A121" s="22"/>
      <c r="B121" s="23" t="s">
        <v>49</v>
      </c>
      <c r="C121" s="21">
        <f>410000+60000</f>
        <v>470000</v>
      </c>
      <c r="D121" s="21">
        <v>0</v>
      </c>
      <c r="E121" s="21">
        <f>+C121+D121</f>
        <v>470000</v>
      </c>
      <c r="F121" s="21">
        <v>402486.7</v>
      </c>
      <c r="G121" s="21">
        <v>402486.7</v>
      </c>
      <c r="H121" s="21">
        <f>+E121-F121</f>
        <v>67513.299999999988</v>
      </c>
      <c r="J121" s="18"/>
    </row>
    <row r="122" spans="1:10" x14ac:dyDescent="0.3">
      <c r="A122" s="22"/>
      <c r="B122" s="23" t="s">
        <v>50</v>
      </c>
      <c r="C122" s="21">
        <v>0</v>
      </c>
      <c r="D122" s="21">
        <v>0</v>
      </c>
      <c r="E122" s="21">
        <f t="shared" ref="E122:E126" si="39">+C122+D122</f>
        <v>0</v>
      </c>
      <c r="F122" s="21">
        <v>0</v>
      </c>
      <c r="G122" s="21">
        <v>0</v>
      </c>
      <c r="H122" s="21">
        <f t="shared" si="38"/>
        <v>0</v>
      </c>
      <c r="J122" s="18"/>
    </row>
    <row r="123" spans="1:10" x14ac:dyDescent="0.3">
      <c r="A123" s="22"/>
      <c r="B123" s="23" t="s">
        <v>51</v>
      </c>
      <c r="C123" s="21">
        <v>51358491.100000001</v>
      </c>
      <c r="D123" s="21">
        <v>0</v>
      </c>
      <c r="E123" s="21">
        <f>+C123+D123</f>
        <v>51358491.100000001</v>
      </c>
      <c r="F123" s="21">
        <v>22998708.800000001</v>
      </c>
      <c r="G123" s="21">
        <v>22998708.800000001</v>
      </c>
      <c r="H123" s="21">
        <f>+E123-F123</f>
        <v>28359782.300000001</v>
      </c>
      <c r="J123" s="18"/>
    </row>
    <row r="124" spans="1:10" x14ac:dyDescent="0.3">
      <c r="A124" s="22"/>
      <c r="B124" s="23" t="s">
        <v>52</v>
      </c>
      <c r="C124" s="21">
        <v>0</v>
      </c>
      <c r="D124" s="21">
        <v>0</v>
      </c>
      <c r="E124" s="21">
        <f t="shared" si="39"/>
        <v>0</v>
      </c>
      <c r="F124" s="21">
        <v>0</v>
      </c>
      <c r="G124" s="21">
        <v>0</v>
      </c>
      <c r="H124" s="21">
        <f t="shared" si="38"/>
        <v>0</v>
      </c>
      <c r="J124" s="18"/>
    </row>
    <row r="125" spans="1:10" x14ac:dyDescent="0.3">
      <c r="A125" s="22"/>
      <c r="B125" s="23" t="s">
        <v>53</v>
      </c>
      <c r="C125" s="21">
        <v>0</v>
      </c>
      <c r="D125" s="21">
        <v>0</v>
      </c>
      <c r="E125" s="21">
        <f t="shared" si="39"/>
        <v>0</v>
      </c>
      <c r="F125" s="21">
        <v>0</v>
      </c>
      <c r="G125" s="21">
        <v>0</v>
      </c>
      <c r="H125" s="21">
        <f t="shared" si="38"/>
        <v>0</v>
      </c>
      <c r="J125" s="18"/>
    </row>
    <row r="126" spans="1:10" x14ac:dyDescent="0.3">
      <c r="A126" s="22"/>
      <c r="B126" s="23" t="s">
        <v>54</v>
      </c>
      <c r="C126" s="21">
        <v>0</v>
      </c>
      <c r="D126" s="21">
        <v>0</v>
      </c>
      <c r="E126" s="21">
        <f t="shared" si="39"/>
        <v>0</v>
      </c>
      <c r="F126" s="21">
        <v>0</v>
      </c>
      <c r="G126" s="21">
        <v>0</v>
      </c>
      <c r="H126" s="21">
        <f t="shared" si="38"/>
        <v>0</v>
      </c>
      <c r="J126" s="18"/>
    </row>
    <row r="127" spans="1:10" x14ac:dyDescent="0.3">
      <c r="A127" s="19" t="s">
        <v>55</v>
      </c>
      <c r="B127" s="20"/>
      <c r="C127" s="21">
        <f t="shared" ref="C127:G127" si="40">SUM(C128:C136)</f>
        <v>0</v>
      </c>
      <c r="D127" s="21">
        <f t="shared" si="40"/>
        <v>0</v>
      </c>
      <c r="E127" s="21">
        <f>+C127+D127</f>
        <v>0</v>
      </c>
      <c r="F127" s="21">
        <f t="shared" si="40"/>
        <v>0</v>
      </c>
      <c r="G127" s="21">
        <f t="shared" si="40"/>
        <v>0</v>
      </c>
      <c r="H127" s="21">
        <f t="shared" si="38"/>
        <v>0</v>
      </c>
      <c r="J127" s="18"/>
    </row>
    <row r="128" spans="1:10" x14ac:dyDescent="0.3">
      <c r="A128" s="22"/>
      <c r="B128" s="23" t="s">
        <v>56</v>
      </c>
      <c r="C128" s="21">
        <v>0</v>
      </c>
      <c r="D128" s="21">
        <v>0</v>
      </c>
      <c r="E128" s="21">
        <f t="shared" ref="E128:E136" si="41">+C128+D128</f>
        <v>0</v>
      </c>
      <c r="F128" s="21">
        <v>0</v>
      </c>
      <c r="G128" s="21">
        <v>0</v>
      </c>
      <c r="H128" s="21">
        <f t="shared" si="38"/>
        <v>0</v>
      </c>
      <c r="J128" s="18"/>
    </row>
    <row r="129" spans="1:11" x14ac:dyDescent="0.3">
      <c r="A129" s="22"/>
      <c r="B129" s="23" t="s">
        <v>57</v>
      </c>
      <c r="C129" s="21">
        <v>0</v>
      </c>
      <c r="D129" s="21">
        <v>0</v>
      </c>
      <c r="E129" s="21">
        <f t="shared" si="41"/>
        <v>0</v>
      </c>
      <c r="F129" s="21">
        <v>0</v>
      </c>
      <c r="G129" s="21">
        <v>0</v>
      </c>
      <c r="H129" s="21">
        <f t="shared" si="38"/>
        <v>0</v>
      </c>
      <c r="J129" s="18"/>
    </row>
    <row r="130" spans="1:11" x14ac:dyDescent="0.3">
      <c r="A130" s="22"/>
      <c r="B130" s="23" t="s">
        <v>58</v>
      </c>
      <c r="C130" s="21">
        <v>0</v>
      </c>
      <c r="D130" s="21">
        <v>0</v>
      </c>
      <c r="E130" s="21">
        <f t="shared" si="41"/>
        <v>0</v>
      </c>
      <c r="F130" s="21">
        <v>0</v>
      </c>
      <c r="G130" s="21">
        <v>0</v>
      </c>
      <c r="H130" s="21">
        <f t="shared" si="38"/>
        <v>0</v>
      </c>
      <c r="J130" s="18"/>
    </row>
    <row r="131" spans="1:11" x14ac:dyDescent="0.3">
      <c r="A131" s="22"/>
      <c r="B131" s="23" t="s">
        <v>59</v>
      </c>
      <c r="C131" s="21">
        <v>0</v>
      </c>
      <c r="D131" s="21">
        <v>0</v>
      </c>
      <c r="E131" s="21">
        <f t="shared" si="41"/>
        <v>0</v>
      </c>
      <c r="F131" s="21">
        <v>0</v>
      </c>
      <c r="G131" s="21">
        <v>0</v>
      </c>
      <c r="H131" s="21">
        <f t="shared" si="38"/>
        <v>0</v>
      </c>
      <c r="J131" s="18"/>
    </row>
    <row r="132" spans="1:11" x14ac:dyDescent="0.3">
      <c r="A132" s="22"/>
      <c r="B132" s="23" t="s">
        <v>60</v>
      </c>
      <c r="C132" s="21">
        <v>0</v>
      </c>
      <c r="D132" s="21">
        <v>0</v>
      </c>
      <c r="E132" s="21">
        <f t="shared" si="41"/>
        <v>0</v>
      </c>
      <c r="F132" s="21">
        <v>0</v>
      </c>
      <c r="G132" s="21">
        <v>0</v>
      </c>
      <c r="H132" s="21">
        <f t="shared" si="38"/>
        <v>0</v>
      </c>
      <c r="J132" s="18"/>
    </row>
    <row r="133" spans="1:11" x14ac:dyDescent="0.3">
      <c r="A133" s="22"/>
      <c r="B133" s="23" t="s">
        <v>61</v>
      </c>
      <c r="C133" s="21">
        <v>0</v>
      </c>
      <c r="D133" s="21">
        <v>0</v>
      </c>
      <c r="E133" s="21">
        <f t="shared" si="41"/>
        <v>0</v>
      </c>
      <c r="F133" s="21">
        <v>0</v>
      </c>
      <c r="G133" s="21">
        <v>0</v>
      </c>
      <c r="H133" s="21">
        <f t="shared" si="38"/>
        <v>0</v>
      </c>
      <c r="J133" s="18"/>
    </row>
    <row r="134" spans="1:11" x14ac:dyDescent="0.3">
      <c r="A134" s="22"/>
      <c r="B134" s="23" t="s">
        <v>62</v>
      </c>
      <c r="C134" s="21">
        <v>0</v>
      </c>
      <c r="D134" s="21">
        <v>0</v>
      </c>
      <c r="E134" s="21">
        <f t="shared" si="41"/>
        <v>0</v>
      </c>
      <c r="F134" s="21">
        <v>0</v>
      </c>
      <c r="G134" s="21">
        <v>0</v>
      </c>
      <c r="H134" s="21">
        <f t="shared" si="38"/>
        <v>0</v>
      </c>
      <c r="J134" s="18"/>
      <c r="K134" s="26"/>
    </row>
    <row r="135" spans="1:11" x14ac:dyDescent="0.3">
      <c r="A135" s="22"/>
      <c r="B135" s="23" t="s">
        <v>63</v>
      </c>
      <c r="C135" s="21">
        <v>0</v>
      </c>
      <c r="D135" s="21">
        <v>0</v>
      </c>
      <c r="E135" s="21">
        <f t="shared" si="41"/>
        <v>0</v>
      </c>
      <c r="F135" s="21">
        <v>0</v>
      </c>
      <c r="G135" s="21">
        <v>0</v>
      </c>
      <c r="H135" s="21">
        <f t="shared" si="38"/>
        <v>0</v>
      </c>
      <c r="J135" s="18"/>
      <c r="K135" s="26"/>
    </row>
    <row r="136" spans="1:11" x14ac:dyDescent="0.3">
      <c r="A136" s="22"/>
      <c r="B136" s="23" t="s">
        <v>64</v>
      </c>
      <c r="C136" s="21">
        <v>0</v>
      </c>
      <c r="D136" s="21">
        <v>0</v>
      </c>
      <c r="E136" s="21">
        <f t="shared" si="41"/>
        <v>0</v>
      </c>
      <c r="F136" s="21">
        <v>0</v>
      </c>
      <c r="G136" s="21">
        <v>0</v>
      </c>
      <c r="H136" s="21">
        <f t="shared" si="38"/>
        <v>0</v>
      </c>
      <c r="J136" s="18"/>
      <c r="K136" s="26"/>
    </row>
    <row r="137" spans="1:11" x14ac:dyDescent="0.3">
      <c r="A137" s="19" t="s">
        <v>65</v>
      </c>
      <c r="B137" s="20"/>
      <c r="C137" s="21">
        <f>SUM(C138:C140)</f>
        <v>5950000</v>
      </c>
      <c r="D137" s="21">
        <f t="shared" ref="D137:G137" si="42">SUM(D138:D140)</f>
        <v>0</v>
      </c>
      <c r="E137" s="21">
        <f t="shared" si="42"/>
        <v>5950000</v>
      </c>
      <c r="F137" s="21">
        <f t="shared" si="42"/>
        <v>1000216</v>
      </c>
      <c r="G137" s="21">
        <f t="shared" si="42"/>
        <v>1000216</v>
      </c>
      <c r="H137" s="21">
        <f t="shared" si="38"/>
        <v>4949784</v>
      </c>
      <c r="J137" s="18"/>
      <c r="K137" s="26"/>
    </row>
    <row r="138" spans="1:11" x14ac:dyDescent="0.3">
      <c r="A138" s="22"/>
      <c r="B138" s="23" t="s">
        <v>66</v>
      </c>
      <c r="C138" s="21">
        <v>5950000</v>
      </c>
      <c r="D138" s="21">
        <v>0</v>
      </c>
      <c r="E138" s="21">
        <f>+C138+D138</f>
        <v>5950000</v>
      </c>
      <c r="F138" s="21">
        <v>1000216</v>
      </c>
      <c r="G138" s="21">
        <v>1000216</v>
      </c>
      <c r="H138" s="21">
        <f>+E138-F138</f>
        <v>4949784</v>
      </c>
      <c r="J138" s="18"/>
      <c r="K138" s="26"/>
    </row>
    <row r="139" spans="1:11" x14ac:dyDescent="0.3">
      <c r="A139" s="22"/>
      <c r="B139" s="23" t="s">
        <v>67</v>
      </c>
      <c r="C139" s="21">
        <v>0</v>
      </c>
      <c r="D139" s="21">
        <v>0</v>
      </c>
      <c r="E139" s="21">
        <f t="shared" ref="E139:E140" si="43">+C139+D139</f>
        <v>0</v>
      </c>
      <c r="F139" s="21">
        <v>0</v>
      </c>
      <c r="G139" s="21">
        <v>0</v>
      </c>
      <c r="H139" s="21">
        <f t="shared" ref="H139:H140" si="44">+E139-F139</f>
        <v>0</v>
      </c>
      <c r="J139" s="18"/>
    </row>
    <row r="140" spans="1:11" x14ac:dyDescent="0.3">
      <c r="A140" s="22"/>
      <c r="B140" s="23" t="s">
        <v>68</v>
      </c>
      <c r="C140" s="21">
        <v>0</v>
      </c>
      <c r="D140" s="21">
        <v>0</v>
      </c>
      <c r="E140" s="21">
        <f t="shared" si="43"/>
        <v>0</v>
      </c>
      <c r="F140" s="21">
        <v>0</v>
      </c>
      <c r="G140" s="21">
        <v>0</v>
      </c>
      <c r="H140" s="21">
        <f t="shared" si="44"/>
        <v>0</v>
      </c>
      <c r="J140" s="18"/>
    </row>
    <row r="141" spans="1:11" x14ac:dyDescent="0.3">
      <c r="A141" s="19" t="s">
        <v>69</v>
      </c>
      <c r="B141" s="20"/>
      <c r="C141" s="21">
        <f>SUM(C142:C149)</f>
        <v>0</v>
      </c>
      <c r="D141" s="21">
        <f t="shared" ref="D141:G141" si="45">SUM(D142:D149)</f>
        <v>0</v>
      </c>
      <c r="E141" s="21">
        <f t="shared" si="45"/>
        <v>0</v>
      </c>
      <c r="F141" s="21">
        <f t="shared" si="45"/>
        <v>0</v>
      </c>
      <c r="G141" s="21">
        <f t="shared" si="45"/>
        <v>0</v>
      </c>
      <c r="H141" s="21">
        <f t="shared" si="38"/>
        <v>0</v>
      </c>
      <c r="J141" s="18"/>
    </row>
    <row r="142" spans="1:11" x14ac:dyDescent="0.3">
      <c r="A142" s="22"/>
      <c r="B142" s="23" t="s">
        <v>70</v>
      </c>
      <c r="C142" s="21">
        <v>0</v>
      </c>
      <c r="D142" s="21">
        <v>0</v>
      </c>
      <c r="E142" s="21">
        <f t="shared" ref="E142:E149" si="46">+C142+D142</f>
        <v>0</v>
      </c>
      <c r="F142" s="21">
        <v>0</v>
      </c>
      <c r="G142" s="21">
        <v>0</v>
      </c>
      <c r="H142" s="21">
        <f t="shared" si="38"/>
        <v>0</v>
      </c>
      <c r="J142" s="18"/>
    </row>
    <row r="143" spans="1:11" x14ac:dyDescent="0.3">
      <c r="A143" s="22"/>
      <c r="B143" s="23" t="s">
        <v>71</v>
      </c>
      <c r="C143" s="21">
        <v>0</v>
      </c>
      <c r="D143" s="21">
        <v>0</v>
      </c>
      <c r="E143" s="21">
        <f t="shared" si="46"/>
        <v>0</v>
      </c>
      <c r="F143" s="21">
        <v>0</v>
      </c>
      <c r="G143" s="21">
        <v>0</v>
      </c>
      <c r="H143" s="21">
        <f t="shared" si="38"/>
        <v>0</v>
      </c>
      <c r="J143" s="18"/>
    </row>
    <row r="144" spans="1:11" x14ac:dyDescent="0.3">
      <c r="A144" s="22"/>
      <c r="B144" s="23" t="s">
        <v>72</v>
      </c>
      <c r="C144" s="21">
        <v>0</v>
      </c>
      <c r="D144" s="21">
        <v>0</v>
      </c>
      <c r="E144" s="21">
        <f t="shared" si="46"/>
        <v>0</v>
      </c>
      <c r="F144" s="21">
        <v>0</v>
      </c>
      <c r="G144" s="21">
        <v>0</v>
      </c>
      <c r="H144" s="21">
        <f t="shared" si="38"/>
        <v>0</v>
      </c>
      <c r="J144" s="18"/>
    </row>
    <row r="145" spans="1:10" x14ac:dyDescent="0.3">
      <c r="A145" s="22"/>
      <c r="B145" s="23" t="s">
        <v>73</v>
      </c>
      <c r="C145" s="21">
        <v>0</v>
      </c>
      <c r="D145" s="21">
        <v>0</v>
      </c>
      <c r="E145" s="21">
        <f t="shared" si="46"/>
        <v>0</v>
      </c>
      <c r="F145" s="21">
        <v>0</v>
      </c>
      <c r="G145" s="21">
        <v>0</v>
      </c>
      <c r="H145" s="21">
        <f t="shared" si="38"/>
        <v>0</v>
      </c>
      <c r="J145" s="18"/>
    </row>
    <row r="146" spans="1:10" x14ac:dyDescent="0.3">
      <c r="A146" s="22"/>
      <c r="B146" s="23" t="s">
        <v>74</v>
      </c>
      <c r="C146" s="21">
        <v>0</v>
      </c>
      <c r="D146" s="21">
        <v>0</v>
      </c>
      <c r="E146" s="21">
        <f t="shared" si="46"/>
        <v>0</v>
      </c>
      <c r="F146" s="21">
        <v>0</v>
      </c>
      <c r="G146" s="21">
        <v>0</v>
      </c>
      <c r="H146" s="21">
        <f t="shared" si="38"/>
        <v>0</v>
      </c>
      <c r="J146" s="18"/>
    </row>
    <row r="147" spans="1:10" x14ac:dyDescent="0.3">
      <c r="A147" s="22"/>
      <c r="B147" s="23" t="s">
        <v>75</v>
      </c>
      <c r="C147" s="21">
        <v>0</v>
      </c>
      <c r="D147" s="21">
        <v>0</v>
      </c>
      <c r="E147" s="21">
        <f t="shared" si="46"/>
        <v>0</v>
      </c>
      <c r="F147" s="21">
        <v>0</v>
      </c>
      <c r="G147" s="21">
        <v>0</v>
      </c>
      <c r="H147" s="21">
        <f t="shared" si="38"/>
        <v>0</v>
      </c>
      <c r="J147" s="18"/>
    </row>
    <row r="148" spans="1:10" x14ac:dyDescent="0.3">
      <c r="A148" s="22"/>
      <c r="B148" s="23" t="s">
        <v>76</v>
      </c>
      <c r="C148" s="21">
        <v>0</v>
      </c>
      <c r="D148" s="21">
        <v>0</v>
      </c>
      <c r="E148" s="21">
        <f t="shared" si="46"/>
        <v>0</v>
      </c>
      <c r="F148" s="21">
        <v>0</v>
      </c>
      <c r="G148" s="21">
        <v>0</v>
      </c>
      <c r="H148" s="21">
        <f t="shared" si="38"/>
        <v>0</v>
      </c>
      <c r="J148" s="18"/>
    </row>
    <row r="149" spans="1:10" x14ac:dyDescent="0.3">
      <c r="A149" s="22"/>
      <c r="B149" s="23" t="s">
        <v>77</v>
      </c>
      <c r="C149" s="21">
        <v>0</v>
      </c>
      <c r="D149" s="21">
        <v>0</v>
      </c>
      <c r="E149" s="21">
        <f t="shared" si="46"/>
        <v>0</v>
      </c>
      <c r="F149" s="21">
        <v>0</v>
      </c>
      <c r="G149" s="21">
        <v>0</v>
      </c>
      <c r="H149" s="21">
        <f t="shared" si="38"/>
        <v>0</v>
      </c>
      <c r="J149" s="18"/>
    </row>
    <row r="150" spans="1:10" x14ac:dyDescent="0.3">
      <c r="A150" s="19" t="s">
        <v>78</v>
      </c>
      <c r="B150" s="20"/>
      <c r="C150" s="21">
        <f>SUM(C151:C153)</f>
        <v>17209427.399999999</v>
      </c>
      <c r="D150" s="21">
        <f>SUM(D151:D153)</f>
        <v>0</v>
      </c>
      <c r="E150" s="21">
        <f t="shared" ref="E150:G150" si="47">SUM(E151:E153)</f>
        <v>17209427.399999999</v>
      </c>
      <c r="F150" s="21">
        <f t="shared" si="47"/>
        <v>9451608.5</v>
      </c>
      <c r="G150" s="21">
        <f t="shared" si="47"/>
        <v>9451250.5</v>
      </c>
      <c r="H150" s="21">
        <f t="shared" si="38"/>
        <v>7757818.8999999985</v>
      </c>
      <c r="J150" s="18"/>
    </row>
    <row r="151" spans="1:10" x14ac:dyDescent="0.3">
      <c r="A151" s="22"/>
      <c r="B151" s="23" t="s">
        <v>79</v>
      </c>
      <c r="C151" s="21">
        <v>0</v>
      </c>
      <c r="D151" s="21">
        <v>0</v>
      </c>
      <c r="E151" s="21">
        <f t="shared" ref="E151" si="48">+C151+D151</f>
        <v>0</v>
      </c>
      <c r="F151" s="21">
        <v>0</v>
      </c>
      <c r="G151" s="21">
        <v>0</v>
      </c>
      <c r="H151" s="21">
        <f t="shared" si="38"/>
        <v>0</v>
      </c>
      <c r="J151" s="18"/>
    </row>
    <row r="152" spans="1:10" x14ac:dyDescent="0.3">
      <c r="A152" s="22"/>
      <c r="B152" s="23" t="s">
        <v>80</v>
      </c>
      <c r="C152" s="21">
        <f>17209427.4-750000</f>
        <v>16459427.399999999</v>
      </c>
      <c r="D152" s="21">
        <v>0</v>
      </c>
      <c r="E152" s="21">
        <f>+C152+D152</f>
        <v>16459427.399999999</v>
      </c>
      <c r="F152" s="21">
        <v>9060225.3000000007</v>
      </c>
      <c r="G152" s="21">
        <f>9060225.3-358</f>
        <v>9059867.3000000007</v>
      </c>
      <c r="H152" s="21">
        <f t="shared" si="38"/>
        <v>7399202.0999999978</v>
      </c>
      <c r="J152" s="18"/>
    </row>
    <row r="153" spans="1:10" x14ac:dyDescent="0.3">
      <c r="A153" s="22"/>
      <c r="B153" s="23" t="s">
        <v>81</v>
      </c>
      <c r="C153" s="21">
        <v>750000</v>
      </c>
      <c r="D153" s="21">
        <v>0</v>
      </c>
      <c r="E153" s="21">
        <f t="shared" ref="E153" si="49">+C153+D153</f>
        <v>750000</v>
      </c>
      <c r="F153" s="21">
        <v>391383.2</v>
      </c>
      <c r="G153" s="21">
        <v>391383.2</v>
      </c>
      <c r="H153" s="21">
        <f>+E153-F153</f>
        <v>358616.8</v>
      </c>
      <c r="J153" s="18"/>
    </row>
    <row r="154" spans="1:10" x14ac:dyDescent="0.3">
      <c r="A154" s="19" t="s">
        <v>82</v>
      </c>
      <c r="B154" s="20"/>
      <c r="C154" s="21">
        <f>SUM(C155:C161)</f>
        <v>3300000</v>
      </c>
      <c r="D154" s="21">
        <f t="shared" ref="D154:F154" si="50">SUM(D155:D161)</f>
        <v>0</v>
      </c>
      <c r="E154" s="21">
        <f t="shared" si="50"/>
        <v>3300000</v>
      </c>
      <c r="F154" s="21">
        <f t="shared" si="50"/>
        <v>123179.2</v>
      </c>
      <c r="G154" s="21">
        <f>SUM(G155:G161)</f>
        <v>123179.2</v>
      </c>
      <c r="H154" s="21">
        <f>+E154-F154</f>
        <v>3176820.8</v>
      </c>
      <c r="J154" s="18"/>
    </row>
    <row r="155" spans="1:10" x14ac:dyDescent="0.3">
      <c r="A155" s="22"/>
      <c r="B155" s="23" t="s">
        <v>83</v>
      </c>
      <c r="C155" s="21">
        <v>800000</v>
      </c>
      <c r="D155" s="21">
        <v>0</v>
      </c>
      <c r="E155" s="21">
        <f>+C155+D155</f>
        <v>800000</v>
      </c>
      <c r="F155" s="21">
        <v>0</v>
      </c>
      <c r="G155" s="21">
        <v>0</v>
      </c>
      <c r="H155" s="21">
        <f>+E155-F155</f>
        <v>800000</v>
      </c>
      <c r="J155" s="18"/>
    </row>
    <row r="156" spans="1:10" x14ac:dyDescent="0.3">
      <c r="A156" s="22"/>
      <c r="B156" s="23" t="s">
        <v>84</v>
      </c>
      <c r="C156" s="21">
        <v>2500000</v>
      </c>
      <c r="D156" s="21">
        <v>0</v>
      </c>
      <c r="E156" s="21">
        <f>+C156+D156</f>
        <v>2500000</v>
      </c>
      <c r="F156" s="21">
        <v>123179.2</v>
      </c>
      <c r="G156" s="21">
        <v>123179.2</v>
      </c>
      <c r="H156" s="21">
        <f>+E156-F156</f>
        <v>2376820.7999999998</v>
      </c>
      <c r="J156" s="18"/>
    </row>
    <row r="157" spans="1:10" x14ac:dyDescent="0.3">
      <c r="A157" s="22"/>
      <c r="B157" s="23" t="s">
        <v>85</v>
      </c>
      <c r="C157" s="21">
        <v>0</v>
      </c>
      <c r="D157" s="21">
        <v>0</v>
      </c>
      <c r="E157" s="21">
        <f t="shared" ref="E157:E161" si="51">+C157+D157</f>
        <v>0</v>
      </c>
      <c r="F157" s="21">
        <v>0</v>
      </c>
      <c r="G157" s="21">
        <v>0</v>
      </c>
      <c r="H157" s="21">
        <f t="shared" ref="H157:H161" si="52">+E157-F157</f>
        <v>0</v>
      </c>
      <c r="J157" s="18"/>
    </row>
    <row r="158" spans="1:10" x14ac:dyDescent="0.3">
      <c r="A158" s="22"/>
      <c r="B158" s="23" t="s">
        <v>86</v>
      </c>
      <c r="C158" s="21">
        <v>0</v>
      </c>
      <c r="D158" s="21">
        <v>0</v>
      </c>
      <c r="E158" s="21">
        <f t="shared" si="51"/>
        <v>0</v>
      </c>
      <c r="F158" s="21">
        <v>0</v>
      </c>
      <c r="G158" s="21">
        <v>0</v>
      </c>
      <c r="H158" s="21">
        <f t="shared" si="52"/>
        <v>0</v>
      </c>
      <c r="J158" s="18"/>
    </row>
    <row r="159" spans="1:10" x14ac:dyDescent="0.3">
      <c r="A159" s="22"/>
      <c r="B159" s="23" t="s">
        <v>87</v>
      </c>
      <c r="C159" s="21">
        <v>0</v>
      </c>
      <c r="D159" s="21">
        <v>0</v>
      </c>
      <c r="E159" s="21">
        <f>+C159+D159</f>
        <v>0</v>
      </c>
      <c r="F159" s="21">
        <v>0</v>
      </c>
      <c r="G159" s="21">
        <v>0</v>
      </c>
      <c r="H159" s="21">
        <f t="shared" si="52"/>
        <v>0</v>
      </c>
      <c r="J159" s="18"/>
    </row>
    <row r="160" spans="1:10" x14ac:dyDescent="0.3">
      <c r="A160" s="22"/>
      <c r="B160" s="23" t="s">
        <v>88</v>
      </c>
      <c r="C160" s="21">
        <v>0</v>
      </c>
      <c r="D160" s="21">
        <v>0</v>
      </c>
      <c r="E160" s="21">
        <f t="shared" si="51"/>
        <v>0</v>
      </c>
      <c r="F160" s="21">
        <v>0</v>
      </c>
      <c r="G160" s="21">
        <v>0</v>
      </c>
      <c r="H160" s="21">
        <f t="shared" si="52"/>
        <v>0</v>
      </c>
      <c r="J160" s="18"/>
    </row>
    <row r="161" spans="1:10" x14ac:dyDescent="0.3">
      <c r="A161" s="22"/>
      <c r="B161" s="23" t="s">
        <v>89</v>
      </c>
      <c r="C161" s="21">
        <v>0</v>
      </c>
      <c r="D161" s="21">
        <v>0</v>
      </c>
      <c r="E161" s="21">
        <f t="shared" si="51"/>
        <v>0</v>
      </c>
      <c r="F161" s="21">
        <v>0</v>
      </c>
      <c r="G161" s="21">
        <v>0</v>
      </c>
      <c r="H161" s="21">
        <f t="shared" si="52"/>
        <v>0</v>
      </c>
      <c r="J161" s="18"/>
    </row>
    <row r="162" spans="1:10" x14ac:dyDescent="0.3">
      <c r="A162" s="22"/>
      <c r="B162" s="23"/>
      <c r="C162" s="21"/>
      <c r="D162" s="21"/>
      <c r="E162" s="21"/>
      <c r="F162" s="21"/>
      <c r="G162" s="21"/>
      <c r="H162" s="21"/>
      <c r="J162" s="18"/>
    </row>
    <row r="163" spans="1:10" x14ac:dyDescent="0.3">
      <c r="A163" s="34" t="s">
        <v>92</v>
      </c>
      <c r="B163" s="35"/>
      <c r="C163" s="36">
        <f>+C10+C88</f>
        <v>258375851.62299997</v>
      </c>
      <c r="D163" s="36">
        <f t="shared" ref="D163:H163" si="53">+D10+D88</f>
        <v>1739116.2809299999</v>
      </c>
      <c r="E163" s="36">
        <f>+E10+E88</f>
        <v>260114967.90392998</v>
      </c>
      <c r="F163" s="36">
        <f t="shared" si="53"/>
        <v>131416668.81834999</v>
      </c>
      <c r="G163" s="36">
        <f t="shared" si="53"/>
        <v>128590091.08686998</v>
      </c>
      <c r="H163" s="36">
        <f t="shared" si="53"/>
        <v>128698299.08557999</v>
      </c>
    </row>
    <row r="164" spans="1:10" x14ac:dyDescent="0.3">
      <c r="A164" s="27"/>
      <c r="B164" s="28"/>
      <c r="C164" s="37"/>
      <c r="D164" s="37"/>
      <c r="E164" s="37"/>
      <c r="F164" s="37"/>
      <c r="G164" s="37"/>
      <c r="H164" s="37"/>
    </row>
    <row r="165" spans="1:10" x14ac:dyDescent="0.3"/>
    <row r="166" spans="1:10" x14ac:dyDescent="0.3">
      <c r="C166" s="18"/>
      <c r="D166" s="18"/>
      <c r="E166" s="18"/>
      <c r="F166" s="18"/>
      <c r="G166" s="18"/>
      <c r="H166" s="18"/>
    </row>
    <row r="167" spans="1:10" x14ac:dyDescent="0.3">
      <c r="C167" s="18"/>
      <c r="D167" s="18"/>
      <c r="E167" s="18"/>
      <c r="F167" s="18"/>
      <c r="G167" s="18"/>
      <c r="H167" s="18"/>
    </row>
  </sheetData>
  <mergeCells count="31">
    <mergeCell ref="A163:B163"/>
    <mergeCell ref="A117:B117"/>
    <mergeCell ref="A127:B127"/>
    <mergeCell ref="A137:B137"/>
    <mergeCell ref="A141:B141"/>
    <mergeCell ref="A150:B150"/>
    <mergeCell ref="A154:B154"/>
    <mergeCell ref="A73:B73"/>
    <mergeCell ref="A77:B77"/>
    <mergeCell ref="A88:B88"/>
    <mergeCell ref="A89:B89"/>
    <mergeCell ref="A97:B97"/>
    <mergeCell ref="A107:B107"/>
    <mergeCell ref="A20:B20"/>
    <mergeCell ref="A30:B30"/>
    <mergeCell ref="A40:B40"/>
    <mergeCell ref="A50:B50"/>
    <mergeCell ref="A60:B60"/>
    <mergeCell ref="A64:B64"/>
    <mergeCell ref="A7:H7"/>
    <mergeCell ref="A8:B9"/>
    <mergeCell ref="C8:G8"/>
    <mergeCell ref="H8:H9"/>
    <mergeCell ref="A10:B10"/>
    <mergeCell ref="A11:B11"/>
    <mergeCell ref="A1:H1"/>
    <mergeCell ref="A2:H2"/>
    <mergeCell ref="A3:H3"/>
    <mergeCell ref="A4:H4"/>
    <mergeCell ref="A5:H5"/>
    <mergeCell ref="A6:H6"/>
  </mergeCells>
  <printOptions horizontalCentered="1"/>
  <pageMargins left="0.70866141732283472" right="0.70866141732283472" top="0.74803149606299213" bottom="0.74803149606299213" header="0.31496062992125984" footer="0.31496062992125984"/>
  <pageSetup scale="52" fitToHeight="2" orientation="portrait" verticalDpi="4294967294" r:id="rId1"/>
  <rowBreaks count="1" manualBreakCount="1">
    <brk id="8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6a</vt:lpstr>
      <vt:lpstr>'Formato 6a'!Títulos_a_imprimir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PERSONAL</cp:lastModifiedBy>
  <dcterms:created xsi:type="dcterms:W3CDTF">2019-08-05T16:48:46Z</dcterms:created>
  <dcterms:modified xsi:type="dcterms:W3CDTF">2019-08-05T16:49:03Z</dcterms:modified>
</cp:coreProperties>
</file>