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 02-08-2019\"/>
    </mc:Choice>
  </mc:AlternateContent>
  <xr:revisionPtr revIDLastSave="0" documentId="8_{24A38FDA-99B5-4EC5-AC2D-F3746979FA8E}" xr6:coauthVersionLast="43" xr6:coauthVersionMax="43" xr10:uidLastSave="{00000000-0000-0000-0000-000000000000}"/>
  <bookViews>
    <workbookView xWindow="16284" yWindow="-108" windowWidth="19416" windowHeight="10440" xr2:uid="{E17FEAF8-4D90-40E1-BDD7-7813D6241903}"/>
  </bookViews>
  <sheets>
    <sheet name="Formato 6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6" i="1" l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D49" i="1"/>
  <c r="I48" i="1"/>
  <c r="F48" i="1"/>
  <c r="I47" i="1"/>
  <c r="F47" i="1"/>
  <c r="H46" i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I39" i="1" s="1"/>
  <c r="H39" i="1"/>
  <c r="G39" i="1"/>
  <c r="F39" i="1"/>
  <c r="E39" i="1"/>
  <c r="D39" i="1"/>
  <c r="F37" i="1"/>
  <c r="I37" i="1" s="1"/>
  <c r="H36" i="1"/>
  <c r="G36" i="1"/>
  <c r="F36" i="1"/>
  <c r="I36" i="1" s="1"/>
  <c r="D36" i="1"/>
  <c r="I35" i="1"/>
  <c r="F35" i="1"/>
  <c r="I34" i="1"/>
  <c r="F34" i="1"/>
  <c r="I33" i="1"/>
  <c r="F33" i="1"/>
  <c r="I32" i="1"/>
  <c r="F32" i="1"/>
  <c r="D31" i="1"/>
  <c r="F31" i="1" s="1"/>
  <c r="I31" i="1" s="1"/>
  <c r="F30" i="1"/>
  <c r="I30" i="1" s="1"/>
  <c r="H29" i="1"/>
  <c r="G29" i="1"/>
  <c r="F29" i="1"/>
  <c r="I29" i="1" s="1"/>
  <c r="D29" i="1"/>
  <c r="I28" i="1"/>
  <c r="F28" i="1"/>
  <c r="D27" i="1"/>
  <c r="F27" i="1" s="1"/>
  <c r="I27" i="1" s="1"/>
  <c r="F26" i="1"/>
  <c r="I26" i="1" s="1"/>
  <c r="D26" i="1"/>
  <c r="I25" i="1"/>
  <c r="F25" i="1"/>
  <c r="D24" i="1"/>
  <c r="F24" i="1" s="1"/>
  <c r="I24" i="1" s="1"/>
  <c r="F23" i="1"/>
  <c r="I23" i="1" s="1"/>
  <c r="D23" i="1"/>
  <c r="I22" i="1"/>
  <c r="F22" i="1"/>
  <c r="D21" i="1"/>
  <c r="F21" i="1" s="1"/>
  <c r="I21" i="1" s="1"/>
  <c r="H20" i="1"/>
  <c r="G20" i="1"/>
  <c r="F20" i="1"/>
  <c r="I20" i="1" s="1"/>
  <c r="D20" i="1"/>
  <c r="H19" i="1"/>
  <c r="G19" i="1"/>
  <c r="D19" i="1"/>
  <c r="F19" i="1" s="1"/>
  <c r="I19" i="1" s="1"/>
  <c r="H18" i="1"/>
  <c r="G18" i="1"/>
  <c r="F18" i="1"/>
  <c r="I18" i="1" s="1"/>
  <c r="D18" i="1"/>
  <c r="H17" i="1"/>
  <c r="G17" i="1"/>
  <c r="D17" i="1"/>
  <c r="F17" i="1" s="1"/>
  <c r="H16" i="1"/>
  <c r="G16" i="1"/>
  <c r="F16" i="1"/>
  <c r="I16" i="1" s="1"/>
  <c r="D16" i="1"/>
  <c r="I15" i="1"/>
  <c r="F15" i="1"/>
  <c r="I14" i="1"/>
  <c r="F14" i="1"/>
  <c r="I13" i="1"/>
  <c r="F13" i="1"/>
  <c r="I12" i="1"/>
  <c r="F12" i="1"/>
  <c r="H10" i="1"/>
  <c r="H68" i="1" s="1"/>
  <c r="G10" i="1"/>
  <c r="G68" i="1" s="1"/>
  <c r="E10" i="1"/>
  <c r="E68" i="1" s="1"/>
  <c r="D10" i="1"/>
  <c r="D68" i="1" s="1"/>
  <c r="F10" i="1" l="1"/>
  <c r="F68" i="1" s="1"/>
  <c r="I17" i="1"/>
  <c r="I10" i="1" s="1"/>
  <c r="I68" i="1" s="1"/>
</calcChain>
</file>

<file path=xl/sharedStrings.xml><?xml version="1.0" encoding="utf-8"?>
<sst xmlns="http://schemas.openxmlformats.org/spreadsheetml/2006/main" count="121" uniqueCount="69">
  <si>
    <t>Formato 6 b) Estado Analítico del Ejercicio del Presupuesto de Egresos Detallado - LDF</t>
  </si>
  <si>
    <t>(Clasificación Administrativa)</t>
  </si>
  <si>
    <t>Sector Central del Poder Ejecutivo del Gobierno del Estado de México</t>
  </si>
  <si>
    <t>Estado Analítico del Ejercicio del Presupuesto de Egresos Detallado - LDF</t>
  </si>
  <si>
    <t>Del 1 de enero al 30 de junio 2019 (b)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</si>
  <si>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</si>
  <si>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</si>
  <si>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</si>
  <si>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</si>
  <si>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</si>
  <si>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</si>
  <si>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</si>
  <si>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</si>
  <si>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</si>
  <si>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
(I=A+B+C+D+E+F+G+H+I+J+K+L+M+N+Ñ+O+P+Q+R+S+T+U+V+W+X+Y+Z)</t>
  </si>
  <si>
    <t>A</t>
  </si>
  <si>
    <t>Gubernatura</t>
  </si>
  <si>
    <t>B</t>
  </si>
  <si>
    <t>Secretaría Técnica del Gabinete</t>
  </si>
  <si>
    <t>C</t>
  </si>
  <si>
    <t>Coordinación General de Comunicación Social</t>
  </si>
  <si>
    <t>D</t>
  </si>
  <si>
    <t>Secretaria General de Gobierno</t>
  </si>
  <si>
    <t>E</t>
  </si>
  <si>
    <t>Secretaria de Seguridad</t>
  </si>
  <si>
    <t>F</t>
  </si>
  <si>
    <t>Secretaría de Finanzas</t>
  </si>
  <si>
    <t>G</t>
  </si>
  <si>
    <t>Secretaría de Salud</t>
  </si>
  <si>
    <t>H</t>
  </si>
  <si>
    <t>Secretaría del Trabajo</t>
  </si>
  <si>
    <t>I</t>
  </si>
  <si>
    <t>Secretaría de Educación</t>
  </si>
  <si>
    <t>J</t>
  </si>
  <si>
    <t>Secretaría de Desarrollo Social</t>
  </si>
  <si>
    <t>K</t>
  </si>
  <si>
    <t>Secretaría de Desarrollo Urbano y Metropolitano</t>
  </si>
  <si>
    <t>L</t>
  </si>
  <si>
    <t>Secretaria de Comunicaciones</t>
  </si>
  <si>
    <t>M</t>
  </si>
  <si>
    <t>Secretaría de Desarrollo Agropecuario</t>
  </si>
  <si>
    <t>N</t>
  </si>
  <si>
    <t>Secretaría de Desarrollo Económico</t>
  </si>
  <si>
    <t>Ñ</t>
  </si>
  <si>
    <t>Secretaría de Turismo</t>
  </si>
  <si>
    <t>O</t>
  </si>
  <si>
    <t>Secretaría de Cultura</t>
  </si>
  <si>
    <t>P</t>
  </si>
  <si>
    <t>Secretaría de la Contraloría</t>
  </si>
  <si>
    <t>Q</t>
  </si>
  <si>
    <t>Secretaria de Obra Pública</t>
  </si>
  <si>
    <t>R</t>
  </si>
  <si>
    <t>Secretaría de Movilidad</t>
  </si>
  <si>
    <t>S</t>
  </si>
  <si>
    <t>Secretaría del Medio Ambiente</t>
  </si>
  <si>
    <t>T</t>
  </si>
  <si>
    <t>Secretaria de Justicia y Derechos Humanos</t>
  </si>
  <si>
    <t>U</t>
  </si>
  <si>
    <t>Junta Local de Conciliación y Arbitraje Valle de Toluca</t>
  </si>
  <si>
    <t>V</t>
  </si>
  <si>
    <t>Tribunal Estatal de Conciliación y Arbitraje</t>
  </si>
  <si>
    <t>W</t>
  </si>
  <si>
    <t>Junta Local de Conciliación y Arbitraje del Valle de Cuautitlán Texcoco</t>
  </si>
  <si>
    <t>X</t>
  </si>
  <si>
    <t>Organos Autónomos</t>
  </si>
  <si>
    <t>Y</t>
  </si>
  <si>
    <t>Poderes Legislativo y Judicial</t>
  </si>
  <si>
    <t>II. Gasto Etiquetado
(II=A+B+C+D+E+F+G+H+I+J+K+L+M+N+Ñ+O+P+Q+R+S+T+U+V+W+X+Y+Z)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</si>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</sst>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0" fontId="5" fillId="0" borderId="4" xfId="0" applyFont="1" applyBorder="1"/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49" fontId="5" fillId="0" borderId="5" xfId="0" applyNumberFormat="1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4" fontId="6" fillId="0" borderId="0" xfId="0" applyNumberFormat="1" applyFont="1"/>
    <xf numFmtId="0" fontId="6" fillId="0" borderId="0" xfId="0" applyFont="1"/>
    <xf numFmtId="43" fontId="6" fillId="0" borderId="0" xfId="1" applyFont="1"/>
    <xf numFmtId="164" fontId="6" fillId="0" borderId="0" xfId="0" applyNumberFormat="1" applyFont="1"/>
    <xf numFmtId="43" fontId="6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0" fontId="7" fillId="0" borderId="0" xfId="0" applyFont="1" applyAlignment="1">
      <alignment horizontal="right"/>
    </xf>
    <xf numFmtId="164" fontId="8" fillId="0" borderId="0" xfId="0" applyNumberFormat="1" applyFont="1"/>
    <xf numFmtId="43" fontId="3" fillId="0" borderId="0" xfId="0" applyNumberFormat="1" applyFont="1"/>
    <xf numFmtId="164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A5E8-89D3-4A6E-8222-D9B34FE672A5}">
  <dimension ref="A1:J102"/>
  <sheetViews>
    <sheetView showGridLines="0" tabSelected="1" zoomScale="120" zoomScaleNormal="120" workbookViewId="0">
      <selection activeCell="E13" sqref="E13"/>
    </sheetView>
  </sheetViews>
  <sheetFormatPr baseColWidth="10" defaultColWidth="0" defaultRowHeight="13.8" zeroHeight="1" x14ac:dyDescent="0.25"/>
  <cols>
    <col min="1" max="2" width="2.6640625" style="4" customWidth="1"/>
    <col min="3" max="3" width="37.88671875" style="4" customWidth="1"/>
    <col min="4" max="4" width="18.6640625" style="4" customWidth="1"/>
    <col min="5" max="5" width="14" style="4" customWidth="1"/>
    <col min="6" max="6" width="13.44140625" style="4" customWidth="1"/>
    <col min="7" max="7" width="16.33203125" style="4" bestFit="1" customWidth="1"/>
    <col min="8" max="8" width="19" style="4" customWidth="1"/>
    <col min="9" max="9" width="13.33203125" style="4" customWidth="1"/>
    <col min="10" max="10" width="0.88671875" style="4" customWidth="1"/>
    <col min="11" max="16384" width="11.44140625" style="4" hidden="1"/>
  </cols>
  <sheetData>
    <row r="1" spans="2:10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10" x14ac:dyDescent="0.25">
      <c r="B2" s="5" t="s">
        <v>1</v>
      </c>
      <c r="C2" s="6"/>
      <c r="D2" s="6"/>
      <c r="E2" s="6"/>
      <c r="F2" s="6"/>
      <c r="G2" s="6"/>
      <c r="H2" s="6"/>
      <c r="I2" s="7"/>
    </row>
    <row r="3" spans="2:10" ht="14.1" customHeight="1" x14ac:dyDescent="0.25">
      <c r="B3" s="8" t="s">
        <v>2</v>
      </c>
      <c r="C3" s="9"/>
      <c r="D3" s="9"/>
      <c r="E3" s="9"/>
      <c r="F3" s="9"/>
      <c r="G3" s="9"/>
      <c r="H3" s="9"/>
      <c r="I3" s="10"/>
    </row>
    <row r="4" spans="2:10" ht="14.1" customHeight="1" x14ac:dyDescent="0.25">
      <c r="B4" s="11" t="s">
        <v>3</v>
      </c>
      <c r="C4" s="12"/>
      <c r="D4" s="12"/>
      <c r="E4" s="12"/>
      <c r="F4" s="12"/>
      <c r="G4" s="12"/>
      <c r="H4" s="12"/>
      <c r="I4" s="13"/>
    </row>
    <row r="5" spans="2:10" ht="14.1" customHeight="1" x14ac:dyDescent="0.25">
      <c r="B5" s="11" t="s">
        <v>4</v>
      </c>
      <c r="C5" s="12"/>
      <c r="D5" s="12"/>
      <c r="E5" s="12"/>
      <c r="F5" s="12"/>
      <c r="G5" s="12"/>
      <c r="H5" s="12"/>
      <c r="I5" s="13"/>
    </row>
    <row r="6" spans="2:10" ht="14.1" customHeight="1" x14ac:dyDescent="0.25">
      <c r="B6" s="14" t="s">
        <v>5</v>
      </c>
      <c r="C6" s="15"/>
      <c r="D6" s="15"/>
      <c r="E6" s="15"/>
      <c r="F6" s="15"/>
      <c r="G6" s="15"/>
      <c r="H6" s="15"/>
      <c r="I6" s="16"/>
    </row>
    <row r="7" spans="2:10" ht="15" customHeight="1" x14ac:dyDescent="0.25">
      <c r="B7" s="17" t="s">
        <v>6</v>
      </c>
      <c r="C7" s="17"/>
      <c r="D7" s="17" t="s">
        <v>7</v>
      </c>
      <c r="E7" s="17"/>
      <c r="F7" s="17"/>
      <c r="G7" s="17"/>
      <c r="H7" s="17"/>
      <c r="I7" s="17" t="s">
        <v>8</v>
      </c>
    </row>
    <row r="8" spans="2:10" ht="21" customHeight="1" x14ac:dyDescent="0.25">
      <c r="B8" s="17"/>
      <c r="C8" s="17"/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17"/>
    </row>
    <row r="9" spans="2:10" ht="8.1" customHeight="1" x14ac:dyDescent="0.25">
      <c r="B9" s="19"/>
      <c r="C9" s="20"/>
      <c r="D9" s="21"/>
      <c r="E9" s="22"/>
      <c r="F9" s="22"/>
      <c r="G9" s="22"/>
      <c r="H9" s="22"/>
      <c r="I9" s="22"/>
    </row>
    <row r="10" spans="2:10" ht="30" customHeight="1" x14ac:dyDescent="0.25">
      <c r="B10" s="23" t="s">
        <v>14</v>
      </c>
      <c r="C10" s="24"/>
      <c r="D10" s="25">
        <f>SUM(D12:D37)</f>
        <v>171407933.06000003</v>
      </c>
      <c r="E10" s="26">
        <f t="shared" ref="E10:I10" si="0">SUM(E12:E37)</f>
        <v>1739116.3</v>
      </c>
      <c r="F10" s="26">
        <f t="shared" si="0"/>
        <v>173147049.35999998</v>
      </c>
      <c r="G10" s="26">
        <f t="shared" si="0"/>
        <v>89866660.419999972</v>
      </c>
      <c r="H10" s="26">
        <f t="shared" si="0"/>
        <v>87040440.649999991</v>
      </c>
      <c r="I10" s="26">
        <f t="shared" si="0"/>
        <v>83280388.940000013</v>
      </c>
    </row>
    <row r="11" spans="2:10" ht="8.1" customHeight="1" x14ac:dyDescent="0.25">
      <c r="B11" s="23"/>
      <c r="C11" s="24"/>
      <c r="D11" s="27"/>
      <c r="E11" s="28"/>
      <c r="F11" s="28"/>
      <c r="G11" s="28"/>
      <c r="H11" s="28"/>
      <c r="I11" s="28"/>
    </row>
    <row r="12" spans="2:10" x14ac:dyDescent="0.25">
      <c r="B12" s="29" t="s">
        <v>15</v>
      </c>
      <c r="C12" s="30" t="s">
        <v>16</v>
      </c>
      <c r="D12" s="31">
        <v>63408.3</v>
      </c>
      <c r="E12" s="32">
        <v>-4832.2</v>
      </c>
      <c r="F12" s="32">
        <f>+D12+E12</f>
        <v>58576.100000000006</v>
      </c>
      <c r="G12" s="32">
        <v>15499.2</v>
      </c>
      <c r="H12" s="32">
        <v>15198.2</v>
      </c>
      <c r="I12" s="32">
        <f>+F12-G12</f>
        <v>43076.900000000009</v>
      </c>
      <c r="J12" s="33"/>
    </row>
    <row r="13" spans="2:10" x14ac:dyDescent="0.25">
      <c r="B13" s="29" t="s">
        <v>17</v>
      </c>
      <c r="C13" s="30" t="s">
        <v>18</v>
      </c>
      <c r="D13" s="31">
        <v>80444.7</v>
      </c>
      <c r="E13" s="32">
        <v>-618.70000000000005</v>
      </c>
      <c r="F13" s="32">
        <f t="shared" ref="F13:F37" si="1">+D13+E13</f>
        <v>79826</v>
      </c>
      <c r="G13" s="32">
        <v>26501</v>
      </c>
      <c r="H13" s="32">
        <v>26501</v>
      </c>
      <c r="I13" s="32">
        <f t="shared" ref="I13:I37" si="2">+F13-G13</f>
        <v>53325</v>
      </c>
      <c r="J13" s="33"/>
    </row>
    <row r="14" spans="2:10" x14ac:dyDescent="0.25">
      <c r="B14" s="29" t="s">
        <v>19</v>
      </c>
      <c r="C14" s="30" t="s">
        <v>20</v>
      </c>
      <c r="D14" s="31">
        <v>148487.29999999999</v>
      </c>
      <c r="E14" s="32">
        <v>9030.2999999999993</v>
      </c>
      <c r="F14" s="32">
        <f t="shared" si="1"/>
        <v>157517.59999999998</v>
      </c>
      <c r="G14" s="32">
        <v>49384.7</v>
      </c>
      <c r="H14" s="32">
        <v>49384.7</v>
      </c>
      <c r="I14" s="32">
        <f t="shared" si="2"/>
        <v>108132.89999999998</v>
      </c>
      <c r="J14" s="33"/>
    </row>
    <row r="15" spans="2:10" x14ac:dyDescent="0.25">
      <c r="B15" s="29" t="s">
        <v>21</v>
      </c>
      <c r="C15" s="30" t="s">
        <v>22</v>
      </c>
      <c r="D15" s="31">
        <v>1715824.6</v>
      </c>
      <c r="E15" s="32">
        <v>45470.5</v>
      </c>
      <c r="F15" s="32">
        <f t="shared" si="1"/>
        <v>1761295.1</v>
      </c>
      <c r="G15" s="32">
        <v>528133.19999999995</v>
      </c>
      <c r="H15" s="32">
        <v>528102.5</v>
      </c>
      <c r="I15" s="32">
        <f t="shared" si="2"/>
        <v>1233161.9000000001</v>
      </c>
      <c r="J15" s="33"/>
    </row>
    <row r="16" spans="2:10" x14ac:dyDescent="0.25">
      <c r="B16" s="29" t="s">
        <v>23</v>
      </c>
      <c r="C16" s="30" t="s">
        <v>24</v>
      </c>
      <c r="D16" s="31">
        <f>16188101.22-D45</f>
        <v>14088101.220000001</v>
      </c>
      <c r="E16" s="32">
        <v>139486.5</v>
      </c>
      <c r="F16" s="32">
        <f t="shared" si="1"/>
        <v>14227587.720000001</v>
      </c>
      <c r="G16" s="32">
        <f>7886768.8-G45</f>
        <v>7297696.7000000002</v>
      </c>
      <c r="H16" s="32">
        <f>7495484-H45</f>
        <v>6906411.9000000004</v>
      </c>
      <c r="I16" s="32">
        <f t="shared" si="2"/>
        <v>6929891.0200000005</v>
      </c>
      <c r="J16" s="33"/>
    </row>
    <row r="17" spans="2:10" x14ac:dyDescent="0.25">
      <c r="B17" s="29" t="s">
        <v>25</v>
      </c>
      <c r="C17" s="30" t="s">
        <v>26</v>
      </c>
      <c r="D17" s="31">
        <f>74675356.46-D46</f>
        <v>55925356.459999993</v>
      </c>
      <c r="E17" s="32">
        <v>451655.8</v>
      </c>
      <c r="F17" s="32">
        <f t="shared" si="1"/>
        <v>56377012.25999999</v>
      </c>
      <c r="G17" s="32">
        <f>41162586.6-G46</f>
        <v>31979182.100000001</v>
      </c>
      <c r="H17" s="32">
        <f>40773004.05-H46</f>
        <v>31589957.549999997</v>
      </c>
      <c r="I17" s="32">
        <f t="shared" si="2"/>
        <v>24397830.159999989</v>
      </c>
      <c r="J17" s="33"/>
    </row>
    <row r="18" spans="2:10" x14ac:dyDescent="0.25">
      <c r="B18" s="29" t="s">
        <v>27</v>
      </c>
      <c r="C18" s="30" t="s">
        <v>28</v>
      </c>
      <c r="D18" s="31">
        <f>30457654.4-D47</f>
        <v>11412154.399999999</v>
      </c>
      <c r="E18" s="32">
        <v>7351.6</v>
      </c>
      <c r="F18" s="32">
        <f t="shared" si="1"/>
        <v>11419505.999999998</v>
      </c>
      <c r="G18" s="32">
        <f>13614795.7-G47</f>
        <v>4505665.6999999993</v>
      </c>
      <c r="H18" s="32">
        <f>13465070.9-H47</f>
        <v>4355940.9000000004</v>
      </c>
      <c r="I18" s="32">
        <f t="shared" si="2"/>
        <v>6913840.2999999989</v>
      </c>
      <c r="J18" s="33"/>
    </row>
    <row r="19" spans="2:10" x14ac:dyDescent="0.25">
      <c r="B19" s="29" t="s">
        <v>29</v>
      </c>
      <c r="C19" s="30" t="s">
        <v>30</v>
      </c>
      <c r="D19" s="31">
        <f>808815.4-D48</f>
        <v>608815.4</v>
      </c>
      <c r="E19" s="32">
        <v>212961.7</v>
      </c>
      <c r="F19" s="32">
        <f t="shared" si="1"/>
        <v>821777.10000000009</v>
      </c>
      <c r="G19" s="32">
        <f>424817.92-G48</f>
        <v>328152.62</v>
      </c>
      <c r="H19" s="32">
        <f>404651.6-H48</f>
        <v>307986.3</v>
      </c>
      <c r="I19" s="32">
        <f>+F19-G19</f>
        <v>493624.4800000001</v>
      </c>
      <c r="J19" s="33"/>
    </row>
    <row r="20" spans="2:10" x14ac:dyDescent="0.25">
      <c r="B20" s="29" t="s">
        <v>31</v>
      </c>
      <c r="C20" s="30" t="s">
        <v>32</v>
      </c>
      <c r="D20" s="31">
        <f>85258435.46+6038232.2-D49</f>
        <v>48255949.159999996</v>
      </c>
      <c r="E20" s="32">
        <v>955726.40000000014</v>
      </c>
      <c r="F20" s="32">
        <f t="shared" si="1"/>
        <v>49211675.559999995</v>
      </c>
      <c r="G20" s="32">
        <f>41491222-G49-0.2</f>
        <v>18972178.400000002</v>
      </c>
      <c r="H20" s="32">
        <f>41396936-H49-0.2</f>
        <v>18877892.400000002</v>
      </c>
      <c r="I20" s="32">
        <f t="shared" si="2"/>
        <v>30239497.159999993</v>
      </c>
      <c r="J20" s="33"/>
    </row>
    <row r="21" spans="2:10" x14ac:dyDescent="0.25">
      <c r="B21" s="29" t="s">
        <v>33</v>
      </c>
      <c r="C21" s="30" t="s">
        <v>34</v>
      </c>
      <c r="D21" s="31">
        <f>6252102.75-D50</f>
        <v>6219402.75</v>
      </c>
      <c r="E21" s="32">
        <v>-34271.800000000003</v>
      </c>
      <c r="F21" s="32">
        <f t="shared" si="1"/>
        <v>6185130.9500000002</v>
      </c>
      <c r="G21" s="32">
        <v>8265069.2999999998</v>
      </c>
      <c r="H21" s="32">
        <v>7058560</v>
      </c>
      <c r="I21" s="32">
        <f t="shared" si="2"/>
        <v>-2079938.3499999996</v>
      </c>
      <c r="J21" s="33"/>
    </row>
    <row r="22" spans="2:10" x14ac:dyDescent="0.25">
      <c r="B22" s="29" t="s">
        <v>35</v>
      </c>
      <c r="C22" s="30" t="s">
        <v>36</v>
      </c>
      <c r="D22" s="31">
        <v>941138.2</v>
      </c>
      <c r="E22" s="32">
        <v>-2480.8000000000011</v>
      </c>
      <c r="F22" s="32">
        <f t="shared" si="1"/>
        <v>938657.39999999991</v>
      </c>
      <c r="G22" s="32">
        <v>554321.89999999991</v>
      </c>
      <c r="H22" s="32">
        <v>551649.69999999995</v>
      </c>
      <c r="I22" s="32">
        <f t="shared" si="2"/>
        <v>384335.5</v>
      </c>
      <c r="J22" s="33"/>
    </row>
    <row r="23" spans="2:10" x14ac:dyDescent="0.25">
      <c r="B23" s="29" t="s">
        <v>37</v>
      </c>
      <c r="C23" s="30" t="s">
        <v>38</v>
      </c>
      <c r="D23" s="31">
        <f>5997023.86-D52</f>
        <v>4897023.8600000003</v>
      </c>
      <c r="E23" s="32">
        <v>-389.8</v>
      </c>
      <c r="F23" s="32">
        <f t="shared" si="1"/>
        <v>4896634.0600000005</v>
      </c>
      <c r="G23" s="32">
        <v>1634903.8</v>
      </c>
      <c r="H23" s="32">
        <v>1545615.7000000002</v>
      </c>
      <c r="I23" s="32">
        <f t="shared" si="2"/>
        <v>3261730.2600000007</v>
      </c>
      <c r="J23" s="33"/>
    </row>
    <row r="24" spans="2:10" x14ac:dyDescent="0.25">
      <c r="B24" s="29" t="s">
        <v>39</v>
      </c>
      <c r="C24" s="30" t="s">
        <v>40</v>
      </c>
      <c r="D24" s="31">
        <f>2502308.36-D53</f>
        <v>2162308.36</v>
      </c>
      <c r="E24" s="32">
        <v>-5648.4000000000005</v>
      </c>
      <c r="F24" s="32">
        <f t="shared" si="1"/>
        <v>2156659.96</v>
      </c>
      <c r="G24" s="32">
        <v>460097.9</v>
      </c>
      <c r="H24" s="32">
        <v>412924.7</v>
      </c>
      <c r="I24" s="32">
        <f t="shared" si="2"/>
        <v>1696562.06</v>
      </c>
      <c r="J24" s="33"/>
    </row>
    <row r="25" spans="2:10" x14ac:dyDescent="0.25">
      <c r="B25" s="29" t="s">
        <v>41</v>
      </c>
      <c r="C25" s="30" t="s">
        <v>42</v>
      </c>
      <c r="D25" s="31">
        <v>553471.18000000005</v>
      </c>
      <c r="E25" s="32">
        <v>-764.9</v>
      </c>
      <c r="F25" s="32">
        <f t="shared" si="1"/>
        <v>552706.28</v>
      </c>
      <c r="G25" s="32">
        <v>290468</v>
      </c>
      <c r="H25" s="32">
        <v>265509.30000000005</v>
      </c>
      <c r="I25" s="32">
        <f t="shared" si="2"/>
        <v>262238.28000000003</v>
      </c>
      <c r="J25" s="33"/>
    </row>
    <row r="26" spans="2:10" x14ac:dyDescent="0.25">
      <c r="B26" s="29" t="s">
        <v>43</v>
      </c>
      <c r="C26" s="30" t="s">
        <v>44</v>
      </c>
      <c r="D26" s="31">
        <f>459684.76-D55</f>
        <v>423184.76</v>
      </c>
      <c r="E26" s="32">
        <v>-586.5</v>
      </c>
      <c r="F26" s="32">
        <f t="shared" si="1"/>
        <v>422598.26</v>
      </c>
      <c r="G26" s="32">
        <v>68750.600000000006</v>
      </c>
      <c r="H26" s="32">
        <v>68706.100000000006</v>
      </c>
      <c r="I26" s="32">
        <f t="shared" si="2"/>
        <v>353847.66000000003</v>
      </c>
      <c r="J26" s="33"/>
    </row>
    <row r="27" spans="2:10" x14ac:dyDescent="0.25">
      <c r="B27" s="29" t="s">
        <v>45</v>
      </c>
      <c r="C27" s="30" t="s">
        <v>46</v>
      </c>
      <c r="D27" s="31">
        <f>2906305.05-D56</f>
        <v>2706305.05</v>
      </c>
      <c r="E27" s="32">
        <v>-240356.3</v>
      </c>
      <c r="F27" s="32">
        <f t="shared" si="1"/>
        <v>2465948.75</v>
      </c>
      <c r="G27" s="32">
        <v>1222769.6000000001</v>
      </c>
      <c r="H27" s="32">
        <v>1097734.3999999999</v>
      </c>
      <c r="I27" s="32">
        <f t="shared" si="2"/>
        <v>1243179.1499999999</v>
      </c>
      <c r="J27" s="33"/>
    </row>
    <row r="28" spans="2:10" ht="14.25" customHeight="1" x14ac:dyDescent="0.25">
      <c r="B28" s="29" t="s">
        <v>47</v>
      </c>
      <c r="C28" s="30" t="s">
        <v>48</v>
      </c>
      <c r="D28" s="31">
        <v>390204.48</v>
      </c>
      <c r="E28" s="32">
        <v>-54.799999999999955</v>
      </c>
      <c r="F28" s="32">
        <f t="shared" si="1"/>
        <v>390149.68</v>
      </c>
      <c r="G28" s="32">
        <v>166839.4</v>
      </c>
      <c r="H28" s="32">
        <v>158244.20000000001</v>
      </c>
      <c r="I28" s="32">
        <f t="shared" si="2"/>
        <v>223310.28</v>
      </c>
      <c r="J28" s="33"/>
    </row>
    <row r="29" spans="2:10" ht="14.25" customHeight="1" x14ac:dyDescent="0.25">
      <c r="B29" s="29" t="s">
        <v>49</v>
      </c>
      <c r="C29" s="30" t="s">
        <v>50</v>
      </c>
      <c r="D29" s="31">
        <f>2137870.27-D58</f>
        <v>137870.27000000002</v>
      </c>
      <c r="E29" s="32">
        <v>-126.79999999999927</v>
      </c>
      <c r="F29" s="32">
        <f t="shared" si="1"/>
        <v>137743.47000000003</v>
      </c>
      <c r="G29" s="32">
        <f>2619670.7-G58</f>
        <v>2610856.6</v>
      </c>
      <c r="H29" s="32">
        <f>2386339.2-H58</f>
        <v>2377525.1</v>
      </c>
      <c r="I29" s="32">
        <f t="shared" si="2"/>
        <v>-2473113.13</v>
      </c>
      <c r="J29" s="33"/>
    </row>
    <row r="30" spans="2:10" ht="14.25" customHeight="1" x14ac:dyDescent="0.25">
      <c r="B30" s="29" t="s">
        <v>51</v>
      </c>
      <c r="C30" s="30" t="s">
        <v>52</v>
      </c>
      <c r="D30" s="31">
        <v>1139324.8</v>
      </c>
      <c r="E30" s="32">
        <v>135796.29999999999</v>
      </c>
      <c r="F30" s="32">
        <f t="shared" si="1"/>
        <v>1275121.1000000001</v>
      </c>
      <c r="G30" s="32">
        <v>290353.59999999998</v>
      </c>
      <c r="H30" s="32">
        <v>290353.59999999998</v>
      </c>
      <c r="I30" s="32">
        <f t="shared" si="2"/>
        <v>984767.50000000012</v>
      </c>
      <c r="J30" s="33"/>
    </row>
    <row r="31" spans="2:10" ht="14.25" customHeight="1" x14ac:dyDescent="0.25">
      <c r="B31" s="29" t="s">
        <v>53</v>
      </c>
      <c r="C31" s="30" t="s">
        <v>54</v>
      </c>
      <c r="D31" s="31">
        <f>1818684.41-D60</f>
        <v>1816184.41</v>
      </c>
      <c r="E31" s="32">
        <v>71768.200000000012</v>
      </c>
      <c r="F31" s="32">
        <f t="shared" si="1"/>
        <v>1887952.6099999999</v>
      </c>
      <c r="G31" s="32">
        <v>676943.8</v>
      </c>
      <c r="H31" s="32">
        <v>670587.80000000005</v>
      </c>
      <c r="I31" s="32">
        <f t="shared" si="2"/>
        <v>1211008.8099999998</v>
      </c>
      <c r="J31" s="33"/>
    </row>
    <row r="32" spans="2:10" ht="14.25" customHeight="1" x14ac:dyDescent="0.25">
      <c r="B32" s="29" t="s">
        <v>55</v>
      </c>
      <c r="C32" s="30" t="s">
        <v>56</v>
      </c>
      <c r="D32" s="31">
        <v>1276998.92</v>
      </c>
      <c r="E32" s="32">
        <v>0</v>
      </c>
      <c r="F32" s="32">
        <f t="shared" si="1"/>
        <v>1276998.92</v>
      </c>
      <c r="G32" s="32">
        <v>402790.1</v>
      </c>
      <c r="H32" s="32">
        <v>392846.60000000003</v>
      </c>
      <c r="I32" s="32">
        <f t="shared" si="2"/>
        <v>874208.82</v>
      </c>
      <c r="J32" s="33"/>
    </row>
    <row r="33" spans="2:10" ht="14.25" customHeight="1" x14ac:dyDescent="0.25">
      <c r="B33" s="29" t="s">
        <v>57</v>
      </c>
      <c r="C33" s="30" t="s">
        <v>58</v>
      </c>
      <c r="D33" s="31">
        <v>57414.9</v>
      </c>
      <c r="E33" s="32">
        <v>0</v>
      </c>
      <c r="F33" s="32">
        <f t="shared" si="1"/>
        <v>57414.9</v>
      </c>
      <c r="G33" s="32">
        <v>20760.400000000001</v>
      </c>
      <c r="H33" s="32">
        <v>20760.400000000001</v>
      </c>
      <c r="I33" s="32">
        <f t="shared" si="2"/>
        <v>36654.5</v>
      </c>
      <c r="J33" s="33"/>
    </row>
    <row r="34" spans="2:10" ht="14.25" customHeight="1" x14ac:dyDescent="0.25">
      <c r="B34" s="29" t="s">
        <v>59</v>
      </c>
      <c r="C34" s="30" t="s">
        <v>60</v>
      </c>
      <c r="D34" s="31">
        <v>40714.1</v>
      </c>
      <c r="E34" s="32">
        <v>0</v>
      </c>
      <c r="F34" s="32">
        <f t="shared" si="1"/>
        <v>40714.1</v>
      </c>
      <c r="G34" s="32">
        <v>14893.4</v>
      </c>
      <c r="H34" s="32">
        <v>14893.4</v>
      </c>
      <c r="I34" s="32">
        <f t="shared" si="2"/>
        <v>25820.699999999997</v>
      </c>
      <c r="J34" s="33"/>
    </row>
    <row r="35" spans="2:10" ht="14.25" customHeight="1" x14ac:dyDescent="0.25">
      <c r="B35" s="29" t="s">
        <v>61</v>
      </c>
      <c r="C35" s="30" t="s">
        <v>62</v>
      </c>
      <c r="D35" s="31">
        <v>103195.4</v>
      </c>
      <c r="E35" s="32">
        <v>0</v>
      </c>
      <c r="F35" s="32">
        <f t="shared" si="1"/>
        <v>103195.4</v>
      </c>
      <c r="G35" s="32">
        <v>37913.5</v>
      </c>
      <c r="H35" s="32">
        <v>37913.5</v>
      </c>
      <c r="I35" s="32">
        <f t="shared" si="2"/>
        <v>65281.899999999994</v>
      </c>
      <c r="J35" s="33"/>
    </row>
    <row r="36" spans="2:10" ht="14.25" customHeight="1" x14ac:dyDescent="0.25">
      <c r="B36" s="29" t="s">
        <v>63</v>
      </c>
      <c r="C36" s="34" t="s">
        <v>64</v>
      </c>
      <c r="D36" s="31">
        <f>11422160.08-D65</f>
        <v>11302160.08</v>
      </c>
      <c r="E36" s="32">
        <v>0</v>
      </c>
      <c r="F36" s="32">
        <f t="shared" si="1"/>
        <v>11302160.08</v>
      </c>
      <c r="G36" s="32">
        <f>6904656.5-G65</f>
        <v>6860777.5999999996</v>
      </c>
      <c r="H36" s="32">
        <f>6877362.3-H65</f>
        <v>6833483.3999999994</v>
      </c>
      <c r="I36" s="32">
        <f t="shared" si="2"/>
        <v>4441382.4800000004</v>
      </c>
      <c r="J36" s="33"/>
    </row>
    <row r="37" spans="2:10" ht="14.25" customHeight="1" x14ac:dyDescent="0.25">
      <c r="B37" s="29" t="s">
        <v>65</v>
      </c>
      <c r="C37" s="30" t="s">
        <v>66</v>
      </c>
      <c r="D37" s="31">
        <v>4942490</v>
      </c>
      <c r="E37" s="32">
        <v>0</v>
      </c>
      <c r="F37" s="32">
        <f t="shared" si="1"/>
        <v>4942490</v>
      </c>
      <c r="G37" s="32">
        <v>2585757.2999999998</v>
      </c>
      <c r="H37" s="32">
        <v>2585757.2999999998</v>
      </c>
      <c r="I37" s="32">
        <f t="shared" si="2"/>
        <v>2356732.7000000002</v>
      </c>
      <c r="J37" s="33"/>
    </row>
    <row r="38" spans="2:10" x14ac:dyDescent="0.25">
      <c r="B38" s="35"/>
      <c r="C38" s="36"/>
      <c r="D38" s="37"/>
      <c r="E38" s="38"/>
      <c r="F38" s="39"/>
      <c r="G38" s="38"/>
      <c r="H38" s="38"/>
      <c r="I38" s="39"/>
    </row>
    <row r="39" spans="2:10" ht="22.5" customHeight="1" x14ac:dyDescent="0.25">
      <c r="B39" s="40" t="s">
        <v>67</v>
      </c>
      <c r="C39" s="41"/>
      <c r="D39" s="42">
        <f>SUM(D41:D66)</f>
        <v>86967918.5</v>
      </c>
      <c r="E39" s="42">
        <f t="shared" ref="E39:I39" si="3">SUM(E41:E66)</f>
        <v>0</v>
      </c>
      <c r="F39" s="42">
        <f t="shared" si="3"/>
        <v>86967918.5</v>
      </c>
      <c r="G39" s="42">
        <f t="shared" si="3"/>
        <v>41550008.299999997</v>
      </c>
      <c r="H39" s="42">
        <f t="shared" si="3"/>
        <v>41549650.299999997</v>
      </c>
      <c r="I39" s="42">
        <f t="shared" si="3"/>
        <v>45417910.200000003</v>
      </c>
    </row>
    <row r="40" spans="2:10" ht="8.1" customHeight="1" x14ac:dyDescent="0.25">
      <c r="B40" s="23"/>
      <c r="C40" s="24"/>
      <c r="D40" s="28"/>
      <c r="E40" s="28"/>
      <c r="F40" s="28"/>
      <c r="G40" s="28"/>
      <c r="H40" s="28"/>
      <c r="I40" s="28"/>
    </row>
    <row r="41" spans="2:10" x14ac:dyDescent="0.25">
      <c r="B41" s="29" t="s">
        <v>15</v>
      </c>
      <c r="C41" s="30" t="s">
        <v>16</v>
      </c>
      <c r="D41" s="32">
        <v>0</v>
      </c>
      <c r="E41" s="32">
        <v>0</v>
      </c>
      <c r="F41" s="32">
        <f>+D41+E41</f>
        <v>0</v>
      </c>
      <c r="G41" s="32">
        <v>0</v>
      </c>
      <c r="H41" s="32">
        <v>0</v>
      </c>
      <c r="I41" s="32">
        <f t="shared" ref="I41:I66" si="4">+F41-G41</f>
        <v>0</v>
      </c>
    </row>
    <row r="42" spans="2:10" x14ac:dyDescent="0.25">
      <c r="B42" s="29" t="s">
        <v>17</v>
      </c>
      <c r="C42" s="30" t="s">
        <v>18</v>
      </c>
      <c r="D42" s="32">
        <v>0</v>
      </c>
      <c r="E42" s="32">
        <v>0</v>
      </c>
      <c r="F42" s="32">
        <f t="shared" ref="F42:F66" si="5">+D42+E42</f>
        <v>0</v>
      </c>
      <c r="G42" s="32">
        <v>0</v>
      </c>
      <c r="H42" s="32">
        <v>0</v>
      </c>
      <c r="I42" s="32">
        <f t="shared" si="4"/>
        <v>0</v>
      </c>
    </row>
    <row r="43" spans="2:10" x14ac:dyDescent="0.25">
      <c r="B43" s="29" t="s">
        <v>19</v>
      </c>
      <c r="C43" s="30" t="s">
        <v>20</v>
      </c>
      <c r="D43" s="32">
        <v>0</v>
      </c>
      <c r="E43" s="32">
        <v>0</v>
      </c>
      <c r="F43" s="32">
        <f t="shared" si="5"/>
        <v>0</v>
      </c>
      <c r="G43" s="32">
        <v>0</v>
      </c>
      <c r="H43" s="32">
        <v>0</v>
      </c>
      <c r="I43" s="32">
        <f t="shared" si="4"/>
        <v>0</v>
      </c>
    </row>
    <row r="44" spans="2:10" x14ac:dyDescent="0.25">
      <c r="B44" s="29" t="s">
        <v>21</v>
      </c>
      <c r="C44" s="30" t="s">
        <v>22</v>
      </c>
      <c r="D44" s="32">
        <v>0</v>
      </c>
      <c r="E44" s="32">
        <v>0</v>
      </c>
      <c r="F44" s="32">
        <f t="shared" si="5"/>
        <v>0</v>
      </c>
      <c r="G44" s="32">
        <v>0</v>
      </c>
      <c r="H44" s="32">
        <v>0</v>
      </c>
      <c r="I44" s="32">
        <f t="shared" si="4"/>
        <v>0</v>
      </c>
    </row>
    <row r="45" spans="2:10" x14ac:dyDescent="0.25">
      <c r="B45" s="29" t="s">
        <v>23</v>
      </c>
      <c r="C45" s="30" t="s">
        <v>24</v>
      </c>
      <c r="D45" s="32">
        <v>2100000</v>
      </c>
      <c r="E45" s="32">
        <v>0</v>
      </c>
      <c r="F45" s="32">
        <f t="shared" si="5"/>
        <v>2100000</v>
      </c>
      <c r="G45" s="32">
        <v>589072.1</v>
      </c>
      <c r="H45" s="32">
        <v>589072.1</v>
      </c>
      <c r="I45" s="32">
        <f t="shared" si="4"/>
        <v>1510927.9</v>
      </c>
    </row>
    <row r="46" spans="2:10" x14ac:dyDescent="0.25">
      <c r="B46" s="29" t="s">
        <v>25</v>
      </c>
      <c r="C46" s="30" t="s">
        <v>26</v>
      </c>
      <c r="D46" s="32">
        <v>18750000</v>
      </c>
      <c r="E46" s="32">
        <v>0</v>
      </c>
      <c r="F46" s="32">
        <f t="shared" si="5"/>
        <v>18750000</v>
      </c>
      <c r="G46" s="32">
        <v>9183404.5</v>
      </c>
      <c r="H46" s="32">
        <f>9183404.5-358</f>
        <v>9183046.5</v>
      </c>
      <c r="I46" s="32">
        <f t="shared" si="4"/>
        <v>9566595.5</v>
      </c>
    </row>
    <row r="47" spans="2:10" x14ac:dyDescent="0.25">
      <c r="B47" s="29" t="s">
        <v>27</v>
      </c>
      <c r="C47" s="30" t="s">
        <v>28</v>
      </c>
      <c r="D47" s="32">
        <v>19045500</v>
      </c>
      <c r="E47" s="32">
        <v>0</v>
      </c>
      <c r="F47" s="32">
        <f t="shared" si="5"/>
        <v>19045500</v>
      </c>
      <c r="G47" s="32">
        <v>9109130</v>
      </c>
      <c r="H47" s="32">
        <v>9109130</v>
      </c>
      <c r="I47" s="32">
        <f t="shared" si="4"/>
        <v>9936370</v>
      </c>
    </row>
    <row r="48" spans="2:10" x14ac:dyDescent="0.25">
      <c r="B48" s="29" t="s">
        <v>29</v>
      </c>
      <c r="C48" s="30" t="s">
        <v>30</v>
      </c>
      <c r="D48" s="32">
        <v>200000</v>
      </c>
      <c r="E48" s="32">
        <v>0</v>
      </c>
      <c r="F48" s="32">
        <f t="shared" si="5"/>
        <v>200000</v>
      </c>
      <c r="G48" s="32">
        <v>96665.3</v>
      </c>
      <c r="H48" s="32">
        <v>96665.3</v>
      </c>
      <c r="I48" s="32">
        <f t="shared" si="4"/>
        <v>103334.7</v>
      </c>
    </row>
    <row r="49" spans="2:9" x14ac:dyDescent="0.25">
      <c r="B49" s="29" t="s">
        <v>31</v>
      </c>
      <c r="C49" s="30" t="s">
        <v>32</v>
      </c>
      <c r="D49" s="32">
        <f>41950000-109281.5+1200000</f>
        <v>43040718.5</v>
      </c>
      <c r="E49" s="32">
        <v>0</v>
      </c>
      <c r="F49" s="32">
        <f t="shared" si="5"/>
        <v>43040718.5</v>
      </c>
      <c r="G49" s="32">
        <v>22519043.399999999</v>
      </c>
      <c r="H49" s="32">
        <v>22519043.399999999</v>
      </c>
      <c r="I49" s="32">
        <f t="shared" si="4"/>
        <v>20521675.100000001</v>
      </c>
    </row>
    <row r="50" spans="2:9" x14ac:dyDescent="0.25">
      <c r="B50" s="29" t="s">
        <v>33</v>
      </c>
      <c r="C50" s="30" t="s">
        <v>34</v>
      </c>
      <c r="D50" s="32">
        <v>32700</v>
      </c>
      <c r="E50" s="32">
        <v>0</v>
      </c>
      <c r="F50" s="32">
        <f t="shared" si="5"/>
        <v>32700</v>
      </c>
      <c r="G50" s="32">
        <v>0</v>
      </c>
      <c r="H50" s="32">
        <v>0</v>
      </c>
      <c r="I50" s="32">
        <f t="shared" si="4"/>
        <v>32700</v>
      </c>
    </row>
    <row r="51" spans="2:9" x14ac:dyDescent="0.25">
      <c r="B51" s="29" t="s">
        <v>35</v>
      </c>
      <c r="C51" s="30" t="s">
        <v>36</v>
      </c>
      <c r="D51" s="32">
        <v>0</v>
      </c>
      <c r="E51" s="32">
        <v>0</v>
      </c>
      <c r="F51" s="32">
        <f t="shared" si="5"/>
        <v>0</v>
      </c>
      <c r="G51" s="32">
        <v>0</v>
      </c>
      <c r="H51" s="32">
        <v>0</v>
      </c>
      <c r="I51" s="32">
        <f t="shared" si="4"/>
        <v>0</v>
      </c>
    </row>
    <row r="52" spans="2:9" x14ac:dyDescent="0.25">
      <c r="B52" s="29" t="s">
        <v>37</v>
      </c>
      <c r="C52" s="30" t="s">
        <v>38</v>
      </c>
      <c r="D52" s="32">
        <v>1100000</v>
      </c>
      <c r="E52" s="32">
        <v>0</v>
      </c>
      <c r="F52" s="32">
        <f t="shared" si="5"/>
        <v>1100000</v>
      </c>
      <c r="G52" s="32">
        <v>0</v>
      </c>
      <c r="H52" s="32">
        <v>0</v>
      </c>
      <c r="I52" s="32">
        <f t="shared" si="4"/>
        <v>1100000</v>
      </c>
    </row>
    <row r="53" spans="2:9" x14ac:dyDescent="0.25">
      <c r="B53" s="29" t="s">
        <v>39</v>
      </c>
      <c r="C53" s="30" t="s">
        <v>40</v>
      </c>
      <c r="D53" s="32">
        <v>340000</v>
      </c>
      <c r="E53" s="32">
        <v>0</v>
      </c>
      <c r="F53" s="32">
        <f t="shared" si="5"/>
        <v>340000</v>
      </c>
      <c r="G53" s="32">
        <v>0</v>
      </c>
      <c r="H53" s="32">
        <v>0</v>
      </c>
      <c r="I53" s="32">
        <f t="shared" si="4"/>
        <v>340000</v>
      </c>
    </row>
    <row r="54" spans="2:9" x14ac:dyDescent="0.25">
      <c r="B54" s="29" t="s">
        <v>41</v>
      </c>
      <c r="C54" s="30" t="s">
        <v>42</v>
      </c>
      <c r="D54" s="32">
        <v>0</v>
      </c>
      <c r="E54" s="32">
        <v>0</v>
      </c>
      <c r="F54" s="32">
        <f t="shared" si="5"/>
        <v>0</v>
      </c>
      <c r="G54" s="32">
        <v>0</v>
      </c>
      <c r="H54" s="32">
        <v>0</v>
      </c>
      <c r="I54" s="32">
        <f t="shared" si="4"/>
        <v>0</v>
      </c>
    </row>
    <row r="55" spans="2:9" x14ac:dyDescent="0.25">
      <c r="B55" s="29" t="s">
        <v>43</v>
      </c>
      <c r="C55" s="30" t="s">
        <v>44</v>
      </c>
      <c r="D55" s="32">
        <v>36500</v>
      </c>
      <c r="E55" s="32">
        <v>0</v>
      </c>
      <c r="F55" s="32">
        <f t="shared" si="5"/>
        <v>36500</v>
      </c>
      <c r="G55" s="32">
        <v>0</v>
      </c>
      <c r="H55" s="32">
        <v>0</v>
      </c>
      <c r="I55" s="32">
        <f t="shared" si="4"/>
        <v>36500</v>
      </c>
    </row>
    <row r="56" spans="2:9" x14ac:dyDescent="0.25">
      <c r="B56" s="29" t="s">
        <v>45</v>
      </c>
      <c r="C56" s="30" t="s">
        <v>46</v>
      </c>
      <c r="D56" s="32">
        <v>200000</v>
      </c>
      <c r="E56" s="32">
        <v>0</v>
      </c>
      <c r="F56" s="32">
        <f t="shared" si="5"/>
        <v>200000</v>
      </c>
      <c r="G56" s="32">
        <v>0</v>
      </c>
      <c r="H56" s="32">
        <v>0</v>
      </c>
      <c r="I56" s="32">
        <f t="shared" si="4"/>
        <v>200000</v>
      </c>
    </row>
    <row r="57" spans="2:9" x14ac:dyDescent="0.25">
      <c r="B57" s="29" t="s">
        <v>47</v>
      </c>
      <c r="C57" s="30" t="s">
        <v>48</v>
      </c>
      <c r="D57" s="32">
        <v>0</v>
      </c>
      <c r="E57" s="32">
        <v>0</v>
      </c>
      <c r="F57" s="32">
        <f t="shared" si="5"/>
        <v>0</v>
      </c>
      <c r="G57" s="32">
        <v>0</v>
      </c>
      <c r="H57" s="32">
        <v>0</v>
      </c>
      <c r="I57" s="32">
        <f t="shared" si="4"/>
        <v>0</v>
      </c>
    </row>
    <row r="58" spans="2:9" x14ac:dyDescent="0.25">
      <c r="B58" s="29" t="s">
        <v>49</v>
      </c>
      <c r="C58" s="30" t="s">
        <v>50</v>
      </c>
      <c r="D58" s="32">
        <v>2000000</v>
      </c>
      <c r="E58" s="32">
        <v>0</v>
      </c>
      <c r="F58" s="32">
        <f t="shared" si="5"/>
        <v>2000000</v>
      </c>
      <c r="G58" s="32">
        <v>8814.1</v>
      </c>
      <c r="H58" s="32">
        <v>8814.1</v>
      </c>
      <c r="I58" s="32">
        <f t="shared" si="4"/>
        <v>1991185.9</v>
      </c>
    </row>
    <row r="59" spans="2:9" x14ac:dyDescent="0.25">
      <c r="B59" s="29" t="s">
        <v>51</v>
      </c>
      <c r="C59" s="30" t="s">
        <v>52</v>
      </c>
      <c r="D59" s="32">
        <v>0</v>
      </c>
      <c r="E59" s="32">
        <v>0</v>
      </c>
      <c r="F59" s="32">
        <f t="shared" si="5"/>
        <v>0</v>
      </c>
      <c r="G59" s="32">
        <v>0</v>
      </c>
      <c r="H59" s="32">
        <v>0</v>
      </c>
      <c r="I59" s="32">
        <f t="shared" si="4"/>
        <v>0</v>
      </c>
    </row>
    <row r="60" spans="2:9" x14ac:dyDescent="0.25">
      <c r="B60" s="29" t="s">
        <v>53</v>
      </c>
      <c r="C60" s="30" t="s">
        <v>54</v>
      </c>
      <c r="D60" s="32">
        <v>2500</v>
      </c>
      <c r="E60" s="32">
        <v>0</v>
      </c>
      <c r="F60" s="32">
        <f t="shared" si="5"/>
        <v>2500</v>
      </c>
      <c r="G60" s="32">
        <v>0</v>
      </c>
      <c r="H60" s="32">
        <v>0</v>
      </c>
      <c r="I60" s="32">
        <f t="shared" si="4"/>
        <v>2500</v>
      </c>
    </row>
    <row r="61" spans="2:9" x14ac:dyDescent="0.25">
      <c r="B61" s="29" t="s">
        <v>55</v>
      </c>
      <c r="C61" s="30" t="s">
        <v>56</v>
      </c>
      <c r="D61" s="32">
        <v>0</v>
      </c>
      <c r="E61" s="32">
        <v>0</v>
      </c>
      <c r="F61" s="32">
        <f t="shared" si="5"/>
        <v>0</v>
      </c>
      <c r="G61" s="32">
        <v>0</v>
      </c>
      <c r="H61" s="32">
        <v>0</v>
      </c>
      <c r="I61" s="32">
        <f t="shared" si="4"/>
        <v>0</v>
      </c>
    </row>
    <row r="62" spans="2:9" x14ac:dyDescent="0.25">
      <c r="B62" s="29" t="s">
        <v>57</v>
      </c>
      <c r="C62" s="30" t="s">
        <v>58</v>
      </c>
      <c r="D62" s="32">
        <v>0</v>
      </c>
      <c r="E62" s="32">
        <v>0</v>
      </c>
      <c r="F62" s="32">
        <f t="shared" si="5"/>
        <v>0</v>
      </c>
      <c r="G62" s="32">
        <v>0</v>
      </c>
      <c r="H62" s="32">
        <v>0</v>
      </c>
      <c r="I62" s="32">
        <f t="shared" si="4"/>
        <v>0</v>
      </c>
    </row>
    <row r="63" spans="2:9" x14ac:dyDescent="0.25">
      <c r="B63" s="29" t="s">
        <v>59</v>
      </c>
      <c r="C63" s="30" t="s">
        <v>60</v>
      </c>
      <c r="D63" s="32">
        <v>0</v>
      </c>
      <c r="E63" s="32">
        <v>0</v>
      </c>
      <c r="F63" s="32">
        <f t="shared" si="5"/>
        <v>0</v>
      </c>
      <c r="G63" s="32">
        <v>0</v>
      </c>
      <c r="H63" s="32">
        <v>0</v>
      </c>
      <c r="I63" s="32">
        <f t="shared" si="4"/>
        <v>0</v>
      </c>
    </row>
    <row r="64" spans="2:9" x14ac:dyDescent="0.25">
      <c r="B64" s="29" t="s">
        <v>61</v>
      </c>
      <c r="C64" s="30" t="s">
        <v>62</v>
      </c>
      <c r="D64" s="32">
        <v>0</v>
      </c>
      <c r="E64" s="32">
        <v>0</v>
      </c>
      <c r="F64" s="32">
        <f t="shared" si="5"/>
        <v>0</v>
      </c>
      <c r="G64" s="32">
        <v>0</v>
      </c>
      <c r="H64" s="32">
        <v>0</v>
      </c>
      <c r="I64" s="32">
        <f t="shared" si="4"/>
        <v>0</v>
      </c>
    </row>
    <row r="65" spans="2:9" x14ac:dyDescent="0.25">
      <c r="B65" s="29" t="s">
        <v>63</v>
      </c>
      <c r="C65" s="30" t="s">
        <v>64</v>
      </c>
      <c r="D65" s="32">
        <v>120000</v>
      </c>
      <c r="E65" s="32">
        <v>0</v>
      </c>
      <c r="F65" s="32">
        <f t="shared" si="5"/>
        <v>120000</v>
      </c>
      <c r="G65" s="32">
        <v>43878.9</v>
      </c>
      <c r="H65" s="32">
        <v>43878.9</v>
      </c>
      <c r="I65" s="32">
        <f t="shared" si="4"/>
        <v>76121.100000000006</v>
      </c>
    </row>
    <row r="66" spans="2:9" x14ac:dyDescent="0.25">
      <c r="B66" s="29" t="s">
        <v>65</v>
      </c>
      <c r="C66" s="30" t="s">
        <v>66</v>
      </c>
      <c r="D66" s="32">
        <v>0</v>
      </c>
      <c r="E66" s="32">
        <v>0</v>
      </c>
      <c r="F66" s="32">
        <f t="shared" si="5"/>
        <v>0</v>
      </c>
      <c r="G66" s="32">
        <v>0</v>
      </c>
      <c r="H66" s="32">
        <v>0</v>
      </c>
      <c r="I66" s="32">
        <f t="shared" si="4"/>
        <v>0</v>
      </c>
    </row>
    <row r="67" spans="2:9" x14ac:dyDescent="0.25">
      <c r="B67" s="43"/>
      <c r="C67" s="44"/>
      <c r="D67" s="45"/>
      <c r="E67" s="45"/>
      <c r="F67" s="45"/>
      <c r="G67" s="45"/>
      <c r="H67" s="45"/>
      <c r="I67" s="32"/>
    </row>
    <row r="68" spans="2:9" x14ac:dyDescent="0.25">
      <c r="B68" s="46" t="s">
        <v>68</v>
      </c>
      <c r="C68" s="47"/>
      <c r="D68" s="48">
        <f t="shared" ref="D68:H68" si="6">D10+D39</f>
        <v>258375851.56000003</v>
      </c>
      <c r="E68" s="48">
        <f t="shared" si="6"/>
        <v>1739116.3</v>
      </c>
      <c r="F68" s="48">
        <f>F10+F39</f>
        <v>260114967.85999998</v>
      </c>
      <c r="G68" s="48">
        <f>G10+G39</f>
        <v>131416668.71999997</v>
      </c>
      <c r="H68" s="48">
        <f t="shared" si="6"/>
        <v>128590090.94999999</v>
      </c>
      <c r="I68" s="48">
        <f>I10+I39</f>
        <v>128698299.14000002</v>
      </c>
    </row>
    <row r="69" spans="2:9" x14ac:dyDescent="0.25">
      <c r="D69" s="49"/>
    </row>
    <row r="70" spans="2:9" x14ac:dyDescent="0.25">
      <c r="D70" s="49"/>
      <c r="E70" s="49"/>
      <c r="F70" s="49"/>
      <c r="G70" s="49"/>
      <c r="H70" s="49"/>
      <c r="I70" s="49"/>
    </row>
    <row r="71" spans="2:9" x14ac:dyDescent="0.25">
      <c r="C71" s="50"/>
      <c r="D71" s="49"/>
      <c r="G71" s="51"/>
      <c r="H71" s="51"/>
      <c r="I71" s="50"/>
    </row>
    <row r="72" spans="2:9" x14ac:dyDescent="0.25">
      <c r="C72" s="50"/>
      <c r="D72" s="49"/>
      <c r="G72" s="51"/>
      <c r="H72" s="51"/>
      <c r="I72" s="52"/>
    </row>
    <row r="73" spans="2:9" x14ac:dyDescent="0.25">
      <c r="C73" s="50"/>
      <c r="D73" s="49"/>
      <c r="G73" s="51"/>
      <c r="H73" s="51"/>
      <c r="I73" s="50"/>
    </row>
    <row r="74" spans="2:9" x14ac:dyDescent="0.25">
      <c r="C74" s="50"/>
      <c r="D74" s="49"/>
      <c r="G74" s="51"/>
      <c r="H74" s="51"/>
      <c r="I74" s="50"/>
    </row>
    <row r="75" spans="2:9" x14ac:dyDescent="0.25">
      <c r="C75" s="50"/>
      <c r="D75" s="49"/>
      <c r="G75" s="51"/>
      <c r="H75" s="51"/>
      <c r="I75" s="53"/>
    </row>
    <row r="76" spans="2:9" x14ac:dyDescent="0.25">
      <c r="C76" s="50"/>
      <c r="D76" s="49"/>
      <c r="G76" s="51"/>
      <c r="H76" s="51"/>
      <c r="I76" s="53"/>
    </row>
    <row r="77" spans="2:9" x14ac:dyDescent="0.25">
      <c r="C77" s="54"/>
      <c r="D77" s="49"/>
      <c r="G77" s="55"/>
      <c r="H77" s="55"/>
      <c r="I77" s="50"/>
    </row>
    <row r="78" spans="2:9" x14ac:dyDescent="0.25">
      <c r="C78" s="54"/>
      <c r="D78" s="49"/>
      <c r="G78" s="51"/>
      <c r="H78" s="51"/>
      <c r="I78" s="50"/>
    </row>
    <row r="79" spans="2:9" x14ac:dyDescent="0.25">
      <c r="C79" s="54"/>
      <c r="D79" s="49"/>
      <c r="G79" s="51"/>
      <c r="H79" s="51"/>
    </row>
    <row r="80" spans="2:9" x14ac:dyDescent="0.25">
      <c r="C80" s="56"/>
      <c r="D80" s="49"/>
      <c r="E80" s="57"/>
      <c r="G80" s="55"/>
      <c r="H80" s="55"/>
    </row>
    <row r="81" spans="3:8" x14ac:dyDescent="0.25">
      <c r="C81" s="50"/>
      <c r="D81" s="49"/>
      <c r="G81" s="51"/>
      <c r="H81" s="51"/>
    </row>
    <row r="82" spans="3:8" x14ac:dyDescent="0.25">
      <c r="C82" s="50"/>
      <c r="D82" s="49"/>
      <c r="G82" s="51"/>
      <c r="H82" s="51"/>
    </row>
    <row r="83" spans="3:8" x14ac:dyDescent="0.25">
      <c r="C83" s="50"/>
      <c r="D83" s="49"/>
      <c r="G83" s="51"/>
      <c r="H83" s="51"/>
    </row>
    <row r="84" spans="3:8" x14ac:dyDescent="0.25">
      <c r="C84" s="54"/>
      <c r="D84" s="49"/>
      <c r="E84" s="50"/>
      <c r="G84" s="55"/>
      <c r="H84" s="55"/>
    </row>
    <row r="85" spans="3:8" x14ac:dyDescent="0.25">
      <c r="D85" s="49"/>
    </row>
    <row r="86" spans="3:8" x14ac:dyDescent="0.25">
      <c r="D86" s="49"/>
      <c r="H86" s="58"/>
    </row>
    <row r="87" spans="3:8" x14ac:dyDescent="0.25">
      <c r="D87" s="49"/>
    </row>
    <row r="88" spans="3:8" x14ac:dyDescent="0.25">
      <c r="D88" s="49"/>
    </row>
    <row r="89" spans="3:8" x14ac:dyDescent="0.25">
      <c r="D89" s="49"/>
      <c r="E89" s="59"/>
    </row>
    <row r="90" spans="3:8" x14ac:dyDescent="0.25"/>
    <row r="91" spans="3:8" x14ac:dyDescent="0.25"/>
    <row r="92" spans="3:8" x14ac:dyDescent="0.25"/>
    <row r="93" spans="3:8" x14ac:dyDescent="0.25"/>
    <row r="94" spans="3:8" x14ac:dyDescent="0.25"/>
    <row r="95" spans="3:8" x14ac:dyDescent="0.25"/>
    <row r="96" spans="3:8" x14ac:dyDescent="0.25"/>
    <row r="97" x14ac:dyDescent="0.25"/>
    <row r="98" x14ac:dyDescent="0.25"/>
    <row r="99" x14ac:dyDescent="0.25"/>
    <row r="100" x14ac:dyDescent="0.25"/>
    <row r="101" x14ac:dyDescent="0.25"/>
    <row r="102" x14ac:dyDescent="0.25"/>
  </sheetData>
  <mergeCells count="17">
    <mergeCell ref="B38:C38"/>
    <mergeCell ref="B39:C39"/>
    <mergeCell ref="B40:C40"/>
    <mergeCell ref="B67:C67"/>
    <mergeCell ref="B68:C68"/>
    <mergeCell ref="B7:C8"/>
    <mergeCell ref="D7:H7"/>
    <mergeCell ref="I7:I8"/>
    <mergeCell ref="B9:C9"/>
    <mergeCell ref="B10:C10"/>
    <mergeCell ref="B11:C11"/>
    <mergeCell ref="B1:I1"/>
    <mergeCell ref="B2:I2"/>
    <mergeCell ref="B3:I3"/>
    <mergeCell ref="B4:I4"/>
    <mergeCell ref="B5:I5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2019-08-05T16:52:00Z</dcterms:created>
  <dcterms:modified xsi:type="dcterms:W3CDTF">2019-08-05T16:52:27Z</dcterms:modified>
</cp:coreProperties>
</file>