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 02-08-2019\"/>
    </mc:Choice>
  </mc:AlternateContent>
  <xr:revisionPtr revIDLastSave="0" documentId="8_{1DB13CA2-588F-466C-BA54-0F259928E61C}" xr6:coauthVersionLast="43" xr6:coauthVersionMax="43" xr10:uidLastSave="{00000000-0000-0000-0000-000000000000}"/>
  <bookViews>
    <workbookView xWindow="16284" yWindow="-108" windowWidth="19416" windowHeight="10440" xr2:uid="{3A251433-1BC9-45C2-A322-053E2C37AC2A}"/>
  </bookViews>
  <sheets>
    <sheet name="Formato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H16" i="1"/>
  <c r="F16" i="1"/>
  <c r="L15" i="1"/>
  <c r="I15" i="1"/>
  <c r="H15" i="1"/>
  <c r="F15" i="1"/>
  <c r="J15" i="1" s="1"/>
  <c r="K15" i="1" s="1"/>
  <c r="L14" i="1"/>
  <c r="I14" i="1"/>
  <c r="H14" i="1"/>
  <c r="F14" i="1"/>
  <c r="J14" i="1" s="1"/>
  <c r="K14" i="1" s="1"/>
  <c r="L13" i="1"/>
  <c r="I13" i="1"/>
  <c r="H13" i="1"/>
  <c r="F13" i="1"/>
  <c r="J13" i="1" s="1"/>
  <c r="K13" i="1" s="1"/>
  <c r="L12" i="1"/>
  <c r="I12" i="1"/>
  <c r="H12" i="1"/>
  <c r="F12" i="1"/>
  <c r="J12" i="1" s="1"/>
  <c r="K12" i="1" s="1"/>
  <c r="I11" i="1"/>
  <c r="H11" i="1"/>
  <c r="F11" i="1"/>
  <c r="J11" i="1" s="1"/>
  <c r="K11" i="1" s="1"/>
  <c r="L10" i="1"/>
  <c r="I10" i="1"/>
  <c r="H10" i="1"/>
  <c r="F10" i="1"/>
  <c r="J10" i="1" s="1"/>
  <c r="K10" i="1" s="1"/>
  <c r="L9" i="1"/>
  <c r="I9" i="1"/>
  <c r="H9" i="1"/>
  <c r="F9" i="1"/>
  <c r="J9" i="1" s="1"/>
  <c r="K9" i="1" s="1"/>
  <c r="K8" i="1" s="1"/>
  <c r="I8" i="1"/>
  <c r="I22" i="1" s="1"/>
  <c r="H8" i="1"/>
  <c r="H22" i="1" s="1"/>
  <c r="F8" i="1"/>
  <c r="L8" i="1" l="1"/>
  <c r="L22" i="1" s="1"/>
  <c r="F22" i="1"/>
</calcChain>
</file>

<file path=xl/sharedStrings.xml><?xml version="1.0" encoding="utf-8"?>
<sst xmlns="http://schemas.openxmlformats.org/spreadsheetml/2006/main" count="38" uniqueCount="37">
  <si>
    <t>Formato 3 Informe Analítico de Obligaciones Diferentes de Financiamientos - LDF</t>
  </si>
  <si>
    <t>NOMBRE DEL ENTE PÚBLICO (a)</t>
  </si>
  <si>
    <t>Informe Analítico de Obligaciones Diferentes de Financiamientos – LDF</t>
  </si>
  <si>
    <t>Del 1 de enero al 30 de junio de 2019 (b)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</si>
  <si>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</si>
  <si>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</si>
  <si>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</si>
  <si>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</si>
  <si>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</si>
  <si>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</si>
  <si>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</si>
  <si>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</si>
  <si>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</si>
  <si>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</si>
  <si>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</si>
  <si>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</si>
  <si>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A. Asociaciones Público Privadas (APP’s) (A=a+b+c+d)</t>
  </si>
  <si>
    <t>Conservación de Carreteras y Vialidades Principales del Estado de México</t>
  </si>
  <si>
    <t>21 Años</t>
  </si>
  <si>
    <t>Centro Cultural Mexiquense Bicentenario</t>
  </si>
  <si>
    <t>22 Años</t>
  </si>
  <si>
    <t>Puente Vehicular en las Avenidas Madero y James Watt en Cuautitlan.</t>
  </si>
  <si>
    <t>Terminación Anticipada</t>
  </si>
  <si>
    <t>5 Años</t>
  </si>
  <si>
    <t>Prolongación de la Avenida Solidaridad las Torres en sus extremos oriente y poniente y modernización de la vialidad existente.</t>
  </si>
  <si>
    <t>25 Años</t>
  </si>
  <si>
    <t>Hospital Regional de Alta Especialidad de Zumpango</t>
  </si>
  <si>
    <t>26 Años</t>
  </si>
  <si>
    <t>Hospital Regional de Tlalnepantla</t>
  </si>
  <si>
    <t xml:space="preserve">     Hospital Regional de Toluca</t>
  </si>
  <si>
    <t>27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</si>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</sst>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\-#,##0.0\ 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166" fontId="3" fillId="0" borderId="11" xfId="0" applyNumberFormat="1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0441-FBFB-4DBB-B541-F6D9E0CE4687}">
  <sheetPr>
    <tabColor rgb="FF92D050"/>
  </sheetPr>
  <dimension ref="A1:M79"/>
  <sheetViews>
    <sheetView showGridLines="0" tabSelected="1" zoomScale="110" zoomScaleNormal="110" zoomScaleSheetLayoutView="100" workbookViewId="0">
      <selection activeCell="E10" sqref="E10"/>
    </sheetView>
  </sheetViews>
  <sheetFormatPr baseColWidth="10" defaultColWidth="0" defaultRowHeight="13.95" customHeight="1" zeroHeight="1" x14ac:dyDescent="0.25"/>
  <cols>
    <col min="1" max="1" width="2.6640625" style="2" customWidth="1"/>
    <col min="2" max="2" width="35.6640625" style="2" customWidth="1"/>
    <col min="3" max="3" width="12.6640625" style="2" customWidth="1"/>
    <col min="4" max="4" width="17.44140625" style="2" customWidth="1"/>
    <col min="5" max="5" width="12.6640625" style="2" customWidth="1"/>
    <col min="6" max="6" width="16.88671875" style="2" customWidth="1"/>
    <col min="7" max="7" width="12.6640625" style="2" customWidth="1"/>
    <col min="8" max="8" width="19.88671875" style="2" customWidth="1"/>
    <col min="9" max="9" width="16.5546875" style="2" customWidth="1"/>
    <col min="10" max="10" width="15.88671875" style="2" customWidth="1"/>
    <col min="11" max="11" width="16.6640625" style="2" customWidth="1"/>
    <col min="12" max="12" width="16" style="2" customWidth="1"/>
    <col min="13" max="13" width="2.6640625" style="2" customWidth="1"/>
    <col min="14" max="16384" width="11.44140625" style="2" hidden="1"/>
  </cols>
  <sheetData>
    <row r="1" spans="2:12" ht="13.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8" x14ac:dyDescent="0.2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13.8" x14ac:dyDescent="0.25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ht="13.8" x14ac:dyDescent="0.25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3.8" x14ac:dyDescent="0.25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92.4" x14ac:dyDescent="0.25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2:12" ht="13.8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6.4" x14ac:dyDescent="0.25">
      <c r="B8" s="15" t="s">
        <v>16</v>
      </c>
      <c r="C8" s="16"/>
      <c r="D8" s="16"/>
      <c r="E8" s="16"/>
      <c r="F8" s="17">
        <f>F9+F10+F11+F12+F13+F14+F15</f>
        <v>7015421.2143999999</v>
      </c>
      <c r="G8" s="18"/>
      <c r="H8" s="17">
        <f>H9+H1+H10+H11+H12+H13+H14+H15</f>
        <v>129349.40751</v>
      </c>
      <c r="I8" s="17">
        <f>I9+I10+I11+I12+I13+I14+I15</f>
        <v>29496.944740000003</v>
      </c>
      <c r="J8" s="17"/>
      <c r="K8" s="17">
        <f>K9+K10+K11+K12+K13+K14+K15</f>
        <v>2264753.2424200005</v>
      </c>
      <c r="L8" s="17">
        <f>F8-K8</f>
        <v>4750667.9719799999</v>
      </c>
    </row>
    <row r="9" spans="2:12" ht="39.6" x14ac:dyDescent="0.25">
      <c r="B9" s="19" t="s">
        <v>17</v>
      </c>
      <c r="C9" s="20">
        <v>40598</v>
      </c>
      <c r="D9" s="20">
        <v>41548</v>
      </c>
      <c r="E9" s="20">
        <v>48487</v>
      </c>
      <c r="F9" s="21">
        <f>1639921214.4/1000</f>
        <v>1639921.2144000002</v>
      </c>
      <c r="G9" s="18" t="s">
        <v>18</v>
      </c>
      <c r="H9" s="17">
        <f>31666666.66/1000</f>
        <v>31666.666659999999</v>
      </c>
      <c r="I9" s="17">
        <f>7224322.53/1000</f>
        <v>7224.3225300000004</v>
      </c>
      <c r="J9" s="17">
        <f>F9-L9</f>
        <v>491253.93207000033</v>
      </c>
      <c r="K9" s="17">
        <f t="shared" ref="K9:K15" si="0">J9</f>
        <v>491253.93207000033</v>
      </c>
      <c r="L9" s="17">
        <f>1148667282.33/1000</f>
        <v>1148667.2823299998</v>
      </c>
    </row>
    <row r="10" spans="2:12" ht="26.4" x14ac:dyDescent="0.25">
      <c r="B10" s="19" t="s">
        <v>19</v>
      </c>
      <c r="C10" s="20">
        <v>39975</v>
      </c>
      <c r="D10" s="20">
        <v>40785</v>
      </c>
      <c r="E10" s="20">
        <v>47908</v>
      </c>
      <c r="F10" s="21">
        <f>838800000/1000</f>
        <v>838800</v>
      </c>
      <c r="G10" s="18" t="s">
        <v>20</v>
      </c>
      <c r="H10" s="17">
        <f>13290189.39/1000</f>
        <v>13290.189390000001</v>
      </c>
      <c r="I10" s="17">
        <f>3584615.38/1000</f>
        <v>3584.6153799999997</v>
      </c>
      <c r="J10" s="17">
        <f t="shared" ref="J10:J15" si="1">F10-L10</f>
        <v>336953.84615</v>
      </c>
      <c r="K10" s="17">
        <f t="shared" si="0"/>
        <v>336953.84615</v>
      </c>
      <c r="L10" s="17">
        <f>501846153.85/1000</f>
        <v>501846.15385</v>
      </c>
    </row>
    <row r="11" spans="2:12" ht="26.4" x14ac:dyDescent="0.25">
      <c r="B11" s="19" t="s">
        <v>21</v>
      </c>
      <c r="C11" s="20">
        <v>41369</v>
      </c>
      <c r="D11" s="22" t="s">
        <v>22</v>
      </c>
      <c r="E11" s="20">
        <v>43195</v>
      </c>
      <c r="F11" s="21">
        <f>204500000/1000</f>
        <v>204500</v>
      </c>
      <c r="G11" s="18" t="s">
        <v>23</v>
      </c>
      <c r="H11" s="17">
        <f>3310882.53/1000</f>
        <v>3310.8825299999999</v>
      </c>
      <c r="I11" s="17">
        <f>3310882.53/1000</f>
        <v>3310.8825299999999</v>
      </c>
      <c r="J11" s="17">
        <f t="shared" si="1"/>
        <v>204500</v>
      </c>
      <c r="K11" s="17">
        <f t="shared" si="0"/>
        <v>204500</v>
      </c>
      <c r="L11" s="17">
        <v>0</v>
      </c>
    </row>
    <row r="12" spans="2:12" ht="52.8" x14ac:dyDescent="0.25">
      <c r="B12" s="19" t="s">
        <v>24</v>
      </c>
      <c r="C12" s="20">
        <v>39993</v>
      </c>
      <c r="D12" s="20">
        <v>41153</v>
      </c>
      <c r="E12" s="20">
        <v>49733</v>
      </c>
      <c r="F12" s="21">
        <f>1628900000/1000</f>
        <v>1628900</v>
      </c>
      <c r="G12" s="18" t="s">
        <v>25</v>
      </c>
      <c r="H12" s="17">
        <f>20140191.49/1000</f>
        <v>20140.191489999997</v>
      </c>
      <c r="I12" s="17">
        <f>5796797.15/1000</f>
        <v>5796.7971500000003</v>
      </c>
      <c r="J12" s="17">
        <f t="shared" si="1"/>
        <v>469540.56940000015</v>
      </c>
      <c r="K12" s="17">
        <f t="shared" si="0"/>
        <v>469540.56940000015</v>
      </c>
      <c r="L12" s="17">
        <f>1159359430.6/1000</f>
        <v>1159359.4305999998</v>
      </c>
    </row>
    <row r="13" spans="2:12" ht="26.4" x14ac:dyDescent="0.25">
      <c r="B13" s="19" t="s">
        <v>26</v>
      </c>
      <c r="C13" s="20">
        <v>40007</v>
      </c>
      <c r="D13" s="20">
        <v>40795</v>
      </c>
      <c r="E13" s="20">
        <v>49498</v>
      </c>
      <c r="F13" s="21">
        <f>1103300000/1000</f>
        <v>1103300</v>
      </c>
      <c r="G13" s="18" t="s">
        <v>27</v>
      </c>
      <c r="H13" s="17">
        <f>22558493.59/1000</f>
        <v>22558.493589999998</v>
      </c>
      <c r="I13" s="17">
        <f>3926334.52/1000</f>
        <v>3926.3345199999999</v>
      </c>
      <c r="J13" s="17">
        <f t="shared" si="1"/>
        <v>349443.77223999996</v>
      </c>
      <c r="K13" s="17">
        <f t="shared" si="0"/>
        <v>349443.77223999996</v>
      </c>
      <c r="L13" s="17">
        <f>753856227.76/1000</f>
        <v>753856.22776000004</v>
      </c>
    </row>
    <row r="14" spans="2:12" ht="13.8" x14ac:dyDescent="0.25">
      <c r="B14" s="19" t="s">
        <v>28</v>
      </c>
      <c r="C14" s="20">
        <v>40494</v>
      </c>
      <c r="D14" s="20">
        <v>41164</v>
      </c>
      <c r="E14" s="20">
        <v>49746</v>
      </c>
      <c r="F14" s="21">
        <f>800000000/1000</f>
        <v>800000</v>
      </c>
      <c r="G14" s="18" t="s">
        <v>25</v>
      </c>
      <c r="H14" s="17">
        <f>20586610.4/1000</f>
        <v>20586.610399999998</v>
      </c>
      <c r="I14" s="17">
        <f>2846975.09/1000</f>
        <v>2846.9750899999999</v>
      </c>
      <c r="J14" s="17">
        <f t="shared" si="1"/>
        <v>230604.98221000005</v>
      </c>
      <c r="K14" s="17">
        <f t="shared" si="0"/>
        <v>230604.98221000005</v>
      </c>
      <c r="L14" s="17">
        <f>569395017.79/1000</f>
        <v>569395.01778999995</v>
      </c>
    </row>
    <row r="15" spans="2:12" ht="13.8" x14ac:dyDescent="0.25">
      <c r="B15" s="23" t="s">
        <v>29</v>
      </c>
      <c r="C15" s="20">
        <v>40459</v>
      </c>
      <c r="D15" s="20">
        <v>41760</v>
      </c>
      <c r="E15" s="20">
        <v>50337</v>
      </c>
      <c r="F15" s="21">
        <f>800000000/1000</f>
        <v>800000</v>
      </c>
      <c r="G15" s="18" t="s">
        <v>30</v>
      </c>
      <c r="H15" s="17">
        <f>17796373.45/1000</f>
        <v>17796.373449999999</v>
      </c>
      <c r="I15" s="17">
        <f>2807017.54/1000</f>
        <v>2807.0175399999998</v>
      </c>
      <c r="J15" s="17">
        <f t="shared" si="1"/>
        <v>182456.14035</v>
      </c>
      <c r="K15" s="17">
        <f t="shared" si="0"/>
        <v>182456.14035</v>
      </c>
      <c r="L15" s="17">
        <f>617543859.65/1000</f>
        <v>617543.85965</v>
      </c>
    </row>
    <row r="16" spans="2:12" ht="13.8" x14ac:dyDescent="0.25">
      <c r="B16" s="15" t="s">
        <v>31</v>
      </c>
      <c r="C16" s="16"/>
      <c r="D16" s="16"/>
      <c r="E16" s="16"/>
      <c r="F16" s="16">
        <f>F17+F18+F19+F20</f>
        <v>0</v>
      </c>
      <c r="G16" s="16"/>
      <c r="H16" s="24">
        <f>H17+H18+H19+H20</f>
        <v>0</v>
      </c>
      <c r="I16" s="16">
        <f>I17+I18+I19+I20</f>
        <v>0</v>
      </c>
      <c r="J16" s="16"/>
      <c r="K16" s="25"/>
      <c r="L16" s="26"/>
    </row>
    <row r="17" spans="2:12" ht="13.8" x14ac:dyDescent="0.25">
      <c r="B17" s="19" t="s">
        <v>32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ht="13.8" x14ac:dyDescent="0.25">
      <c r="B18" s="19" t="s">
        <v>33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ht="13.8" x14ac:dyDescent="0.25">
      <c r="B19" s="19" t="s">
        <v>34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13.8" x14ac:dyDescent="0.25">
      <c r="B20" s="19" t="s">
        <v>35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3.8" x14ac:dyDescent="0.25">
      <c r="B21" s="23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26.4" x14ac:dyDescent="0.25">
      <c r="B22" s="15" t="s">
        <v>36</v>
      </c>
      <c r="C22" s="16"/>
      <c r="D22" s="16"/>
      <c r="E22" s="16"/>
      <c r="F22" s="27">
        <f>F8+F16</f>
        <v>7015421.2143999999</v>
      </c>
      <c r="G22" s="27"/>
      <c r="H22" s="27">
        <f>H8+H16</f>
        <v>129349.40751</v>
      </c>
      <c r="I22" s="27">
        <f>I8+I16</f>
        <v>29496.944740000003</v>
      </c>
      <c r="J22" s="27"/>
      <c r="K22" s="27"/>
      <c r="L22" s="27">
        <f>L8+L16</f>
        <v>4750667.9719799999</v>
      </c>
    </row>
    <row r="23" spans="2:12" ht="13.8" x14ac:dyDescent="0.2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ht="13.8" x14ac:dyDescent="0.25"/>
    <row r="75" ht="13.8" hidden="1" x14ac:dyDescent="0.25"/>
    <row r="79" ht="13.8" hidden="1" x14ac:dyDescent="0.25"/>
  </sheetData>
  <mergeCells count="5">
    <mergeCell ref="B1:L1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2019-08-05T16:37:52Z</dcterms:created>
  <dcterms:modified xsi:type="dcterms:W3CDTF">2019-08-05T16:38:11Z</dcterms:modified>
</cp:coreProperties>
</file>